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Gabriel\ProyectoMalestarSocial\MalestarSocialJuvenil\data\"/>
    </mc:Choice>
  </mc:AlternateContent>
  <xr:revisionPtr revIDLastSave="0" documentId="8_{D684C466-EDC7-437F-9555-71931AF10665}" xr6:coauthVersionLast="47" xr6:coauthVersionMax="47" xr10:uidLastSave="{00000000-0000-0000-0000-000000000000}"/>
  <bookViews>
    <workbookView xWindow="-108" yWindow="-108" windowWidth="23256" windowHeight="12456" xr2:uid="{A0EECCB4-21E1-4A06-BEFF-56E2C3052D5A}"/>
  </bookViews>
  <sheets>
    <sheet name="Datos_generales" sheetId="1" r:id="rId1"/>
    <sheet name="Tablas_por_ID" sheetId="2" r:id="rId2"/>
    <sheet name="1802" sheetId="3" r:id="rId3"/>
    <sheet name="1801" sheetId="4" r:id="rId4"/>
    <sheet name="1504" sheetId="5" r:id="rId5"/>
    <sheet name="1502" sheetId="6" r:id="rId6"/>
    <sheet name="1501" sheetId="7" r:id="rId7"/>
    <sheet name="1503" sheetId="8" r:id="rId8"/>
    <sheet name="1471" sheetId="9" r:id="rId9"/>
    <sheet name="1470" sheetId="10" r:id="rId10"/>
    <sheet name="1469" sheetId="11" r:id="rId11"/>
    <sheet name="1468" sheetId="12" r:id="rId12"/>
    <sheet name="1467" sheetId="13" r:id="rId13"/>
    <sheet name="1466" sheetId="14" r:id="rId14"/>
    <sheet name="1465" sheetId="15" r:id="rId15"/>
    <sheet name="1464" sheetId="16" r:id="rId16"/>
    <sheet name="1463" sheetId="17" r:id="rId17"/>
    <sheet name="1462" sheetId="18" r:id="rId18"/>
    <sheet name="1461" sheetId="19" r:id="rId19"/>
    <sheet name="1460" sheetId="20" r:id="rId20"/>
    <sheet name="1459" sheetId="21" r:id="rId21"/>
    <sheet name="1458" sheetId="22" r:id="rId22"/>
    <sheet name="1457" sheetId="23" r:id="rId23"/>
    <sheet name="1456" sheetId="24" r:id="rId24"/>
    <sheet name="1455" sheetId="25" r:id="rId25"/>
    <sheet name="1454" sheetId="26" r:id="rId26"/>
    <sheet name="1453" sheetId="27" r:id="rId27"/>
    <sheet name="1452" sheetId="28" r:id="rId28"/>
    <sheet name="1451" sheetId="29" r:id="rId29"/>
    <sheet name="1450" sheetId="30" r:id="rId30"/>
    <sheet name="1449" sheetId="31" r:id="rId31"/>
    <sheet name="1448" sheetId="32" r:id="rId32"/>
    <sheet name="1447" sheetId="33" r:id="rId33"/>
    <sheet name="1446" sheetId="34" r:id="rId34"/>
    <sheet name="1445" sheetId="35" r:id="rId35"/>
    <sheet name="1444" sheetId="36" r:id="rId36"/>
    <sheet name="1443" sheetId="37" r:id="rId37"/>
    <sheet name="1442" sheetId="38" r:id="rId38"/>
    <sheet name="1441" sheetId="39" r:id="rId39"/>
    <sheet name="1440" sheetId="40" r:id="rId40"/>
    <sheet name="1439" sheetId="41" r:id="rId41"/>
    <sheet name="1438" sheetId="42" r:id="rId42"/>
    <sheet name="1437" sheetId="43" r:id="rId43"/>
    <sheet name="1436" sheetId="44" r:id="rId44"/>
    <sheet name="1435" sheetId="45" r:id="rId45"/>
    <sheet name="1434" sheetId="46" r:id="rId46"/>
    <sheet name="1433" sheetId="47" r:id="rId47"/>
    <sheet name="1432" sheetId="48" r:id="rId48"/>
    <sheet name="1431" sheetId="49" r:id="rId49"/>
    <sheet name="1430" sheetId="50" r:id="rId50"/>
    <sheet name="1429" sheetId="51" r:id="rId51"/>
    <sheet name="1428" sheetId="52" r:id="rId52"/>
    <sheet name="1427" sheetId="53" r:id="rId53"/>
    <sheet name="1426" sheetId="54" r:id="rId54"/>
    <sheet name="1425" sheetId="55" r:id="rId55"/>
    <sheet name="1424" sheetId="56" r:id="rId56"/>
    <sheet name="1423" sheetId="57" r:id="rId57"/>
    <sheet name="1422" sheetId="58" r:id="rId58"/>
    <sheet name="1421" sheetId="59" r:id="rId59"/>
    <sheet name="1420" sheetId="60" r:id="rId60"/>
    <sheet name="1419" sheetId="61" r:id="rId61"/>
    <sheet name="1418" sheetId="62" r:id="rId62"/>
    <sheet name="1417" sheetId="63" r:id="rId63"/>
    <sheet name="1416" sheetId="64" r:id="rId64"/>
    <sheet name="1415" sheetId="65" r:id="rId65"/>
    <sheet name="1414" sheetId="66" r:id="rId66"/>
    <sheet name="1413" sheetId="67" r:id="rId67"/>
    <sheet name="1412" sheetId="68" r:id="rId68"/>
    <sheet name="1411" sheetId="69" r:id="rId69"/>
    <sheet name="1410" sheetId="70" r:id="rId70"/>
    <sheet name="1409" sheetId="71" r:id="rId71"/>
    <sheet name="1408" sheetId="72" r:id="rId72"/>
    <sheet name="1407" sheetId="73" r:id="rId73"/>
    <sheet name="1406" sheetId="74" r:id="rId74"/>
    <sheet name="1405" sheetId="75" r:id="rId75"/>
    <sheet name="1404" sheetId="76" r:id="rId76"/>
    <sheet name="1403" sheetId="77" r:id="rId77"/>
    <sheet name="1402" sheetId="78" r:id="rId78"/>
    <sheet name="1401" sheetId="79" r:id="rId79"/>
    <sheet name="1301" sheetId="80" r:id="rId80"/>
    <sheet name="1202" sheetId="81" r:id="rId81"/>
    <sheet name="1201" sheetId="82" r:id="rId82"/>
    <sheet name="1101" sheetId="83" r:id="rId83"/>
    <sheet name="611" sheetId="84" r:id="rId84"/>
    <sheet name="610" sheetId="85" r:id="rId85"/>
    <sheet name="609" sheetId="86" r:id="rId86"/>
    <sheet name="608" sheetId="87" r:id="rId87"/>
    <sheet name="607" sheetId="88" r:id="rId88"/>
    <sheet name="606" sheetId="89" r:id="rId89"/>
    <sheet name="605" sheetId="90" r:id="rId90"/>
    <sheet name="604" sheetId="91" r:id="rId91"/>
    <sheet name="603" sheetId="92" r:id="rId92"/>
    <sheet name="602" sheetId="93" r:id="rId93"/>
    <sheet name="601" sheetId="94" r:id="rId9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90" l="1"/>
  <c r="G12" i="90"/>
  <c r="F12" i="90"/>
  <c r="E12" i="90"/>
  <c r="D12" i="90"/>
  <c r="C12" i="90"/>
  <c r="B12" i="90"/>
  <c r="H4" i="76"/>
  <c r="G4" i="76"/>
  <c r="F4" i="76"/>
  <c r="E4" i="76"/>
  <c r="D4" i="76"/>
  <c r="C4" i="76"/>
  <c r="H3" i="76"/>
  <c r="G3" i="76"/>
  <c r="F3" i="76"/>
  <c r="E3" i="76"/>
  <c r="D3" i="76"/>
  <c r="C3" i="76"/>
  <c r="H2" i="76"/>
  <c r="G2" i="76"/>
  <c r="F2" i="76"/>
  <c r="E2" i="76"/>
  <c r="D2" i="76"/>
  <c r="C2" i="76"/>
  <c r="H4" i="75"/>
  <c r="G4" i="75"/>
  <c r="F4" i="75"/>
  <c r="E4" i="75"/>
  <c r="D4" i="75"/>
  <c r="C4" i="75"/>
  <c r="H3" i="75"/>
  <c r="G3" i="75"/>
  <c r="F3" i="75"/>
  <c r="E3" i="75"/>
  <c r="D3" i="75"/>
  <c r="C3" i="75"/>
  <c r="H2" i="75"/>
  <c r="G2" i="75"/>
  <c r="F2" i="75"/>
  <c r="E2" i="75"/>
  <c r="D2" i="75"/>
  <c r="C2" i="75"/>
  <c r="H4" i="74"/>
  <c r="G4" i="74"/>
  <c r="F4" i="74"/>
  <c r="E4" i="74"/>
  <c r="D4" i="74"/>
  <c r="C4" i="74"/>
  <c r="H3" i="74"/>
  <c r="G3" i="74"/>
  <c r="F3" i="74"/>
  <c r="E3" i="74"/>
  <c r="D3" i="74"/>
  <c r="C3" i="74"/>
  <c r="H2" i="74"/>
  <c r="G2" i="74"/>
  <c r="F2" i="74"/>
  <c r="E2" i="74"/>
  <c r="D2" i="74"/>
  <c r="C2" i="74"/>
</calcChain>
</file>

<file path=xl/sharedStrings.xml><?xml version="1.0" encoding="utf-8"?>
<sst xmlns="http://schemas.openxmlformats.org/spreadsheetml/2006/main" count="1618" uniqueCount="508">
  <si>
    <t>ID</t>
  </si>
  <si>
    <t>Quién registró la encuesta</t>
  </si>
  <si>
    <t>Fecha de registro</t>
  </si>
  <si>
    <t>Nombre de la encuesta</t>
  </si>
  <si>
    <t>Fecha ultima actualización</t>
  </si>
  <si>
    <t>Objetivo</t>
  </si>
  <si>
    <t>Muestreo Población Objetivo</t>
  </si>
  <si>
    <t>Muestreo tamaño de la muestra</t>
  </si>
  <si>
    <t>Periodo de levantamiento</t>
  </si>
  <si>
    <t>Última actualización</t>
  </si>
  <si>
    <t>Cobertura geográfica</t>
  </si>
  <si>
    <t>Cantidad de tablas</t>
  </si>
  <si>
    <t>Sección</t>
  </si>
  <si>
    <t>Link</t>
  </si>
  <si>
    <t>Carmen</t>
  </si>
  <si>
    <t>Acción Ciudadana Frente a la Pobreza</t>
  </si>
  <si>
    <t>marzo 2023</t>
  </si>
  <si>
    <t>Acción Ciudadana Frente a la Pobreza es una iniciativa creada en 2015 con el respaldo de más de 60 organizaciones de la sociedad civil mexicana, con el propósito de incidir de manera propositiva en cambios sistémicos frente a la desigualdad y la pobreza.</t>
  </si>
  <si>
    <t>Población Económicamente Activa (PEA) y parte de la Población no económicamente activa (PNEA) que al momento de la encuesta están dispuestas a trabajar, pero que no buscan trabajo porque piensan que no tienen oportunidad para ello.</t>
  </si>
  <si>
    <t>Oct - dic 2018 a oct - marzo 2023</t>
  </si>
  <si>
    <t>La  Encuesta es representativa a nivel nacional</t>
  </si>
  <si>
    <t>Laboral y Económica</t>
  </si>
  <si>
    <t>https://frentealapobreza.mx/</t>
  </si>
  <si>
    <t>Sofi</t>
  </si>
  <si>
    <t>Encuesta Nacional sobre la Confianza del Consumidor (ENCO)</t>
  </si>
  <si>
    <t>06 de noviembre de 2023</t>
  </si>
  <si>
    <t>Generar información estadística cualitativa, que permita obtener indicadores sobre el grado de satisfacción de la población acerca de su situación económica, la de su familia y la del país; además de su percepción de los cambios sobre el bienestar social y desarrollo, así como de otras variables en el transcurso del tiempo.</t>
  </si>
  <si>
    <t>La población objeto de estudio son las personas de 18 y más años de edad, que residan permanentemente en las viviendas particulares habitadas ubicadas dentro del territorio nacional.</t>
  </si>
  <si>
    <t>Los primeros 20 días de cada mes</t>
  </si>
  <si>
    <t>Representación a nivel nacional. Es una encuesta que se levanta en las 32 ciudades más importantes del país.</t>
  </si>
  <si>
    <t>https://www.inegi.org.mx/programas/enco/</t>
  </si>
  <si>
    <t>Encuesta Nacional de Ocupación y Empleo,  de 15 años y más.</t>
  </si>
  <si>
    <t>17 de febrero de 2022</t>
  </si>
  <si>
    <t xml:space="preserve">El objetivo de la ENOE es obtener información estadística sobre las características de ocupación y empleo de la población, así como información sociodemográfica y económica, con el fin de analizar la estructura laboral y ocupacional de la misma. </t>
  </si>
  <si>
    <t>La encuesta está dirigida a la población que reside permanentemente en viviendas particulares dentro del territorio nacional</t>
  </si>
  <si>
    <t>04 de septiembre al 01 de octubre</t>
  </si>
  <si>
    <t>SD</t>
  </si>
  <si>
    <t>Nacional (32 entidades federativas)
La ENOE se compone de tres grandes dominios de Estudio:
39 ciudades autorepresentadas.
El complemento urbano de alta densidad.
Rural.</t>
  </si>
  <si>
    <t>https://www.inegi.org.mx/programas/enoe/15ymas/</t>
  </si>
  <si>
    <t>Módulo de Práctica Deportiva y Ejercicio Físico</t>
  </si>
  <si>
    <t>26 de enero de 2022</t>
  </si>
  <si>
    <t>Generar información estadística sobre la participación de hombres y mujeres de 18 y más años de edad en la práctica de algún deporte o la realización de ejercicio físico en su tiempo libre, así como otras características de interés sobre estas actividades físicas, para la formulación de políticas públicas encaminadas a mejorar la salud y la calidad de vida en México.</t>
  </si>
  <si>
    <t>Personas de 18 y más años de edad que en la fecha del levantamiento, residen permanentemente en las viviendas particulares.</t>
  </si>
  <si>
    <t>Salud y Nutrición</t>
  </si>
  <si>
    <t>https://www.inegi.org.mx/programas/mopradef/</t>
  </si>
  <si>
    <t>Encuesta Nacional de Bienestar Autorreportado 2021</t>
  </si>
  <si>
    <t>23 de marzo de 2022</t>
  </si>
  <si>
    <t>La Encuesta Nacional de Bienestar Autorreportado (ENBIARE) 2021 tiene como objetivo general, producir información estadística sobre distintas dimensiones de la medición del bienestar; hacer visible cómo mujeres y hombres perciben y evalúan su propia situación; recopilar información acerca de una amplia gama de circunstancias y eventos que experimentan las personas, para detectar impulsores y detractores del bienestar; y hacer visibles las desigualdades entre grupos poblacionales. Todo ello respecto al conjunto de la población adulta de 18 y más años.</t>
  </si>
  <si>
    <t>Una persona adulta, de 18 años cumplidos o más, seleccionada en cada uno de los hogares o grupos de personas que comparten un gasto común y residen en las viviendas asignadas para el levantamiento</t>
  </si>
  <si>
    <t>37,000 viviendas a nivel nacional.</t>
  </si>
  <si>
    <t>Del 3 de junio al 23 de julio de 2021</t>
  </si>
  <si>
    <t>La encuesta está diseñada para proporcionar resultados a nivel nacional y por entidad federativa.</t>
  </si>
  <si>
    <t>Bienestar y Calidad de Vida</t>
  </si>
  <si>
    <t>https://www.inegi.org.mx/contenidos/investigacion/bienestar/piloto/doc/biare_cuest.pdf
https://www.inegi.org.mx/programas/enbiare/2021/</t>
  </si>
  <si>
    <t>Encuesta Nacional de Ingresos y Gastos en los Hogares (ENIGH). 2020 Nueva serie.</t>
  </si>
  <si>
    <t>28 de julio de 2021</t>
  </si>
  <si>
    <t>Proporcionar un panorama estadístico del comportamiento de los ingresos y gastos de los hogares en cuanto a su monto, procedencia y distribución; adicionalmente, ofrece información sobre las características ocupacionales y sociodemográficas de los integrantes del hogar, así como las características de la infraestructura de la vivienda y el equipamiento del hogar.</t>
  </si>
  <si>
    <t>La encuesta está dirigida a los hogares del territorio nacional.</t>
  </si>
  <si>
    <t>105 mil 483 viviendas.</t>
  </si>
  <si>
    <t>La Encuesta Nacional de Ingresos y Gastos de los Hogares 2020 se llevó a cabo del 21 de agosto al 28 de noviembre de 2020</t>
  </si>
  <si>
    <t>Nacional y entidad federativa.</t>
  </si>
  <si>
    <t xml:space="preserve">https://www.inegi.org.mx/programas/enigh/nc/2020/
</t>
  </si>
  <si>
    <t>Encuesta Nacional de Cultura Cívica (ENCUCI) 2020</t>
  </si>
  <si>
    <t>14 DE JUNIO DE 2021</t>
  </si>
  <si>
    <t>Diagnosticar las características y el nivel de cultura cívica de las y los mexicanos de 15 años y más.</t>
  </si>
  <si>
    <t>La encuesta está dirigida a la población de 15 años cumplidos o más, que residen permanentemente en viviendas particulares dentro del territorio nacional.</t>
  </si>
  <si>
    <t>25 113 viviendas</t>
  </si>
  <si>
    <t>17 de agosto al 18 de septiembre de 2020.</t>
  </si>
  <si>
    <t>Nacional (urbano, rural)</t>
  </si>
  <si>
    <t>Sociedad</t>
  </si>
  <si>
    <t>https://www.inegi.org.mx/programas/encuci/2020/</t>
  </si>
  <si>
    <t>Encuesta Nacional de Inserción Laboral de los Egresados de la Educación Medio Superior. (ENILEMS)</t>
  </si>
  <si>
    <t>Ofrecer información sobre las características educativas de la población de 18 a 20 años que concluyó la Educación Media Superior (EMS), así como de su transición a la educación superior y/o al mercado de trabajo.</t>
  </si>
  <si>
    <t>La población objetivo de ENILEMS 2019, son todas las personas con edad de 18 a 20 años y educación media superior terminada</t>
  </si>
  <si>
    <t>La muestra resultante en viviendas fue de 13 297 viviendas a nivel nacional.</t>
  </si>
  <si>
    <t>Del 14 de octubre al 30 de diciembre de 2019.</t>
  </si>
  <si>
    <t>Nacional</t>
  </si>
  <si>
    <t>Educación y Tecnología</t>
  </si>
  <si>
    <t>https://www.inegi.org.mx/programas/enilems/2019/#Documentacion</t>
  </si>
  <si>
    <t>Encuesta Nacional de Juventud en Valores 2012</t>
  </si>
  <si>
    <t>ND</t>
  </si>
  <si>
    <t>Está dirigida a conocer las características de los valores y prácticas culturales de los jóvenes en México; Pretende brindar elementos que contribuyan a situar el sentido y los posicionamientos con que los jóvenes orientan y dotan de significación tanto a sus propias prácticas como al mundo social. Las valoraciones con que cuentan para posicionarse en cada uno de los frentes en los que desarrollan sus vidas.</t>
  </si>
  <si>
    <t>Se dividió el país en cinco regiones geográficas, con características comunes, de acuerdo con las regiones establecidas por el gobierno federal, para el desarrollo sustentable, las cuales son:Región centro: Distrito Federal, Hidalgo, Estado de México, Morelos, Puebla, Tlaxcala. Región noreste: Coahuila, Chihuahua, Durango, Nuevo León, Tamaulipas. Región noroeste: Baja California, Baja California Sur, Sinaloa, Sonora. Región centro occidente: Aguascalientes, Colima, Guanajuato, Jalisco, Michoacán, Nayarit, Querétaro, San Luís Potosí, Zacatecas. Región sur-sureste: Campeche, Chiapas, Guerrero, Oaxaca, Quintana Roo, Tabasco, Veracruz, Yucatán.</t>
  </si>
  <si>
    <t xml:space="preserve">La distribución de la muestra se presenta en el siguiente cuadro:       
Estratos de acuerdo con el tamaño de la localidad.
100,000 + 15,000 a 99,999
2,500 a 14,999
Menos 2,499      
Centro
300, 200, 200, 300
Total: 1,000      
Noreste:
300, 200, 200, 300
Total:1,000     
Centro occidente.
300, 200, 200, 300
Total:1,000      
Centro occidente.
300, 200, 200, 300
Total:1,000     
Sur Sureste:
300, 200, 200, 300
Total: 1,000     
Total: 5,000      
Se obtuvieron estimaciones representativas a nivel nacional y para cinco regiones del país. Con un margen de error de +-1.95 a nivel nacional y +-4.35 por región.      </t>
  </si>
  <si>
    <t>La encuesta nacional fue levantada durante la última semana de agosto y las dos primeras semanas de septiembre de 2012, implicó entrevistar en vivienda a 5000 personas de 12 a 29 años de edad en 29 entidades federativas, 126 ,municipios y 375 AGEB´s de localidades urbanas y rurales</t>
  </si>
  <si>
    <t>Se obtuvieron estimaciones válidas a nivel nacional y para cinco regiones del país. (Mexico)</t>
  </si>
  <si>
    <t>http://historico.juridicas.unam.mx/invest/areas/opinion/envaj/
https://www.gob.mx/imjuve/documentos/base-de-datos-de-la-encuesta-nacional-de-juventud-2012
http://ru.juridicas.unam.mx/xmlui/handle/123456789/12126</t>
  </si>
  <si>
    <t>11 de diciembre</t>
  </si>
  <si>
    <t>ENCUESTA DE JÓVENES EN MÉXICO 2019</t>
  </si>
  <si>
    <t>Ofrecer una visión integral de la juventud en México, se presenta una revisión de las condiciones sociales y económicas en las que vive, lo cual permitirá al lector entender mejor los resultados de las diferentes categorías de análisis en dicho contexto.</t>
  </si>
  <si>
    <t>Jóvenes</t>
  </si>
  <si>
    <t>México</t>
  </si>
  <si>
    <t>https://oji.fundacion-sm.org/encuesta-mexicana-de-la-juventud/</t>
  </si>
  <si>
    <t>26 de noviembre</t>
  </si>
  <si>
    <t>Encuesta Nacional de la Juventud 2010</t>
  </si>
  <si>
    <t xml:space="preserve">La muestra nacional fue de 29,787 cuestionarios individuales. Hechos a jóvenes de entre 12 a 29 años de edad. El diseño de la muestra fue probabilístico, polietápico, estratificado y por conglomerados. </t>
  </si>
  <si>
    <t>El levantamiento se llevó a cabo del 19 de noviembre al 9 de diciembre de 2010, aplicándose en los hogares seleccionados</t>
  </si>
  <si>
    <t>Noviembre 18, 2011</t>
  </si>
  <si>
    <t xml:space="preserve">La  Encuesta es representativa a nivel nacional, estatal y para 6 zonas metropolitanas. </t>
  </si>
  <si>
    <t xml:space="preserve">https://www.gob.mx/imjuve/documentos/base-de-datos-de-la-encuesta-nacional-de-juventud-2010
http://politicasdejuventud.celaju.net/documento/encuesta-nacional-de-juventud-2010-resultados-generales/
</t>
  </si>
  <si>
    <t>Desigualdades en México 2018.</t>
  </si>
  <si>
    <t>Desigualdades en México 2018 analiza la manera en que se acumulan e interactúan las desventajas en el curso de vida de las personas en México. Se presenta un análisis actual y retrospectivo, a partir de 2000, con la intención de enriquecer el debate y la agenda pública en la coyuntura electoral de 2018.</t>
  </si>
  <si>
    <t>Las desigualdades de género y en el territorio, también cómo las plataformas electorales de las tres coaliciones que competirán por la presidencia diagnostican y proponen aliviar las patentes desigualdades en nuestro país.</t>
  </si>
  <si>
    <t>Seguridad y Justicia</t>
  </si>
  <si>
    <t>https://desigualdades.colmex.mx/resumen-ejecutivo-2018.pdf</t>
  </si>
  <si>
    <t xml:space="preserve">Observatorio de Violencia Social, Género y Juventud 2010 </t>
  </si>
  <si>
    <t>Fortalecer el sistema de información del Observatorio de Violencia Social, Género y Juventud del Distrito Federal y su zona metropolitana para generar recomendaciones a la aplicación de los programas públicos dirigidos a prevenir la violencia social y de género entre las y los jóvenes.</t>
  </si>
  <si>
    <t>Encuesta sobre las percepciones, prácticas y contextos de violencia que afectan la vida de las personas jóvenes, que aplicamos en 2009 a 3764 hombres y mujeres cuyas edades oscilan entre los 12 y los 24 años</t>
  </si>
  <si>
    <t>http://cedoc.inmujeres.gob.mx/OVS/ovs_edome2.pdf</t>
  </si>
  <si>
    <t>ID General</t>
  </si>
  <si>
    <t>ID específico</t>
  </si>
  <si>
    <t>Título</t>
  </si>
  <si>
    <t>Fuente</t>
  </si>
  <si>
    <t>Comentario</t>
  </si>
  <si>
    <t>Desempleo total: jóvenes (15-29)/ no jóvenes (30-64)</t>
  </si>
  <si>
    <t xml:space="preserve">Desempleo total por sexo: jóvenes (15-29) / no jóvenes (30-64) </t>
  </si>
  <si>
    <t>Inactividad para población no disponible por sexo</t>
  </si>
  <si>
    <t>Composición de la población ocupada: jóvenes (15-29) / no jóvenes (30-64)</t>
  </si>
  <si>
    <t>Sin ingreso suficiente: jóvenes (15-29) / no jóvenes (30-64) (población ocupada)</t>
  </si>
  <si>
    <t>INEGI, Encuesta Nacional de Ocupación y Empleo - ENOE.</t>
  </si>
  <si>
    <t>Sin seguridad social: jóvenes (15-29) / no jóvenes (30-64) (población ocupada)</t>
  </si>
  <si>
    <t>Sin seguridad social: jóvenes (15-29) / no jóvenes (30-64) (con trabajo asalariado)</t>
  </si>
  <si>
    <t>Sin jornada completa: jóvenes (15-29) / no jóvenes (30-64) (población ocupada)</t>
  </si>
  <si>
    <t>Con jornada excesiva: jóvenes (15-29) / no jóvenes (30-64) (población ocupada)</t>
  </si>
  <si>
    <t>Sin prestaciones: jóvenes (15-29) / no jóvenes (30-64) (personas con trabajo asalariado)</t>
  </si>
  <si>
    <t>Sin contrato estable: personas con trabajo asalariado</t>
  </si>
  <si>
    <t>Ingreso promedio trimestral monetario por grupos de edad, según sexo y año de levantamiento</t>
  </si>
  <si>
    <t>ENIGH 2020</t>
  </si>
  <si>
    <t>Percepción de ciudadanía</t>
  </si>
  <si>
    <t>Inclinación democrática</t>
  </si>
  <si>
    <t>Población de 18 a 20 años con Educación Media Superior Terminada, 2019</t>
  </si>
  <si>
    <t>Tabla 1: ¿Actualmente está estudiando?</t>
  </si>
  <si>
    <t>Encuesta Nacional de Valores en Juventud 2012 . Instituto Mexicano de la Juventud</t>
  </si>
  <si>
    <t>Tabla 2:  ¿Alguna vez has estudiado?</t>
  </si>
  <si>
    <t>Tabla 3: ¿Estudiaste en escuelas públicas o privadas?</t>
  </si>
  <si>
    <t>Tabla 4: En la escuela donde estudias o donde estudiaste por última vez; ¿que tanto había…? Mucho, algo, poco, nada… Violencia entre los compañeros</t>
  </si>
  <si>
    <t>Tabla 5: En la escuela donde estudias o donde estudiaste por última vez; ¿que tanto había…? Mucho, algo, poco, nada… Violencia de los maestros a los alumnos</t>
  </si>
  <si>
    <t>Tabla 6: Y en la escuela donde estudias o donde estudiaste por última vez; ¿que tanto había…? Mucho, algo, poco, nada… Violencia en la colonia donde está la escuela</t>
  </si>
  <si>
    <t>Tabla 7: Y en la escuela donde estudias o donde estudiaste por última vez; ¿que tanto había…? Mucho, algo, poco, nada… Violencia de los alumnos a maestros</t>
  </si>
  <si>
    <t>Tabla 8: Y en la escuela donde estudias o donde estudiaste por última vez; ¿que tanto había…? Mucho, algo, poco, nada… Venta de drogas</t>
  </si>
  <si>
    <t>Tabla 9: Y en la escuela donde estudias o donde estudiaste por última vez; ¿que tanto había…? Mucho, algo, poco, nada… Consumo de drogas</t>
  </si>
  <si>
    <t>Tabla 10: Y en la escuela donde estudias o donde estudiaste por última vez; ¿que tanto había…? Mucho, algo, poco, nada… Inseguridad y delincuencia</t>
  </si>
  <si>
    <t>Tabla 11: Y en la escuela donde estudias o donde estudiaste por última vez; ¿que tanto había…? Mucho, algo, poco, nada… Otro</t>
  </si>
  <si>
    <t>Tabla 12: En un futuro ¿Qué esperas obtener de la educación?</t>
  </si>
  <si>
    <t>Tabla 13: ¿Crees que tendrás o no tendrás problemas para conseguir trabajo al finalizar la escuela?</t>
  </si>
  <si>
    <t>Tabla 14: ¿Y por cual o cuales motivos dejante los Estudios?</t>
  </si>
  <si>
    <t>Tabla 15: Si tuvieras la oportunidad de elegir ¿te gustaría estudiar o prefieres trabajar?</t>
  </si>
  <si>
    <t>Tabla 16: ¿Cuál sería la razón por la que elegirías estudiar?</t>
  </si>
  <si>
    <t>Tabla 17: ¿Cuál sería la razón por la que no continuarías estudiando?</t>
  </si>
  <si>
    <t>Tabla 18: ¿Qué tan satisfecho estás con el nivel de estudios que tienes?</t>
  </si>
  <si>
    <t>Tabla 19: ¿Qué tanto consideras que te sirvió lo que aprendiste en la escuela donde estudias o estudiaste la ultima vez  para…?  Conseguir un buen trabajo</t>
  </si>
  <si>
    <t>Tabla 20: ¿Qué tanto consideras que te sirvió lo que aprendiste en la escuela donde estudias o estudiaste la ultima vez  para…?  Ganar dinero</t>
  </si>
  <si>
    <t>Tabla 21: ¿Qué tanto consideras que te sirvió lo que aprendiste en la escuela donde estudias o estudiaste la ultima vez  para…?  Conocer gente/hacer relaciones</t>
  </si>
  <si>
    <t>Tabla 22: ¿Qué tanto consideras que te sirvió lo que aprendiste en la escuela donde estudias o estudiaste la ultima vez  para…?  Obtener conocimientos</t>
  </si>
  <si>
    <t>Tabla 23: ¿Qué tanto consideras que te sirvió lo que aprendiste en la escuela donde estudias o estudiaste la ultima vez  para…?  La posibilidad de viajar</t>
  </si>
  <si>
    <t>Tabla 24: ¿Qué tanto consideras que te sirvió lo que aprendiste en la escuela donde estudias o estudiaste la ultima vez  para…?  Hacer amigos</t>
  </si>
  <si>
    <t>Tabla 25: ¿Qué tanto consideras que te sirvió lo que aprendiste en la escuela donde estudias o estudiaste la ultima vez  para…?  Conseguir un novio (a)</t>
  </si>
  <si>
    <t>Tabla 26: ¿Qué tanto consideras que te sirvió lo que aprendiste en la escuela donde estudias o estudiaste la ultima vez  para…?  Tener prestigio</t>
  </si>
  <si>
    <t>Tabla 27: ¿Qué tanto consideras que te sirvió lo que aprendiste en la escuela donde estudias o estudiaste la ultima vez  para…?  Poner un negocio</t>
  </si>
  <si>
    <t>Tabla 28: ¿Qué tanto consideras que te sirvió lo que aprendiste en la escuela donde estudias o estudiaste la ultima vez  para…?  Tu desarrollo profesional</t>
  </si>
  <si>
    <t>Tabla 29: ¿Qué tanto consideras que te sirvió lo que aprendiste en la escuela donde estudias o estudiaste la ultima vez  para…?  Otro</t>
  </si>
  <si>
    <t>Tabla 30: Por lo que tú piensas. Hoy en día ¿vale o no vale la pena estudiar una carrera profesional?</t>
  </si>
  <si>
    <t>Tabla 31: Por lo que tú has visto ¿hoy en día qué es preferible estudiar una carrera técnica o estudiar una licenciatura o carrera profesional?</t>
  </si>
  <si>
    <t>Tabla 32: De las siguientes ideas, ¿cuál refleja mejor lo que tú piensas?</t>
  </si>
  <si>
    <t>Tabla 33: En el presente ¿qué consideras que es más importante para conseguir trabajo?</t>
  </si>
  <si>
    <t>Tabla 34: De las siguientes opciones, señala las 3 características que te parezcan más importantes de un trabajo?</t>
  </si>
  <si>
    <t>Tabla 35: Si perdieras tu trabajo, ¿qué tan fácil o difícil cree que sería encontrar uno nuevo?</t>
  </si>
  <si>
    <t>Tabla 36: ¿Qué prefieres, un trabajo estable pero sin muchas posibilidades de progresar o un trabajo con muchas posibilidades de progresar pero inestable?</t>
  </si>
  <si>
    <t>Tabla 37: Qué tan de acuerdo o en desacuerdo estás con las siguientes frases: Hoy en día, tener una carrera profesional:  Te asegura tener trabajo</t>
  </si>
  <si>
    <t>Tabla 38: Qué tan de acuerdo o en desacuerdo estás con las siguientes frases: Hoy en día, tener una carrera profesional:  Te asegura un buen sueldo</t>
  </si>
  <si>
    <t>Tabla 39: Qué tan de acuerdo o en desacuerdo estás con las siguientes frases: Hoy en día, tener una carrera profesional:  Te asegura una buena posición social</t>
  </si>
  <si>
    <t>Tabla 40: Qué tan de acuerdo o en desacuerdo estás con las siguientes frases: Hoy en día, tener una carrera profesional:  Es fácil para la mayoría de las personas</t>
  </si>
  <si>
    <t>Tabla 41: ¿Tienes derecho a algún servicio de salud?</t>
  </si>
  <si>
    <t>Tabla 42: ¿Qué servicios de salud tienes? Del IMSS</t>
  </si>
  <si>
    <t>Tabla 43: ¿Qué servicios de salud tienes? Del ISSSTE</t>
  </si>
  <si>
    <t>Tabla 44: ¿Qué servicios de salud tienes? De PEMEX</t>
  </si>
  <si>
    <t>Tabla 45: ¿Qué servicios de salud tienes? Seguro privado</t>
  </si>
  <si>
    <t>Tabla 46: ¿Qué servicios de salud tienes? Seguro popular</t>
  </si>
  <si>
    <t>Tabla 47: ¿Qué servicios de salud tienes? La secretaría de salud</t>
  </si>
  <si>
    <t>Tabla 48: ¿Qué servicios de salud tienes? El Ejército / Marina</t>
  </si>
  <si>
    <t>Tabla 49: ¿Qué servicios de salud tienes? Otro</t>
  </si>
  <si>
    <t>Tabla 50: ¿Qué servicios de salud tienes? ¿Cuál?</t>
  </si>
  <si>
    <t>Tabla 51: ¿Alguna vez has tenido relaciones sexuales?</t>
  </si>
  <si>
    <t>Tabla 52: ¿A qué edad tuviste tu primera vez?</t>
  </si>
  <si>
    <t>Tabla 53: Cuando tuviste relaciones sexuales por primera vez, ¿fue por tu propia voluntad o en contra de tu voluntad?</t>
  </si>
  <si>
    <t>Tabla 54: ¿Alguna vez has tenido relaciones sexuales con alguien de tu mismo sexo? 1ª mención</t>
  </si>
  <si>
    <t>Tabla 55: ¿Alguna vez has tenido relaciones sexuales con alguien de tu mismo sexo? 2ª mención</t>
  </si>
  <si>
    <t>**  FAVOR DE CHECAR** Esta tabla cuenta con únicamente individuos de 15 a 29 años, debería de poner todos los datos o solo aquellos que son relacionados con edad?</t>
  </si>
  <si>
    <t>Tabla 56: ¿Actualmente utilizas algún método anticonceptivo?</t>
  </si>
  <si>
    <t>Tabla 57: ¿Me puedes decir por qué no utilizas ningún método anticonceptivo?</t>
  </si>
  <si>
    <t>Tabla 58: ¿Alguna vez has estado embarazada?</t>
  </si>
  <si>
    <t>Tabla 59: ¿Cuántos hijos vivos has tenido?</t>
  </si>
  <si>
    <t>Tabla 61: ¿Actualmente estás...?</t>
  </si>
  <si>
    <t>Tabla 62: En el hogar de tus padres ¿quién decide o decidía sobre las siguientes cuestiones? Cómo gastar el dinero en el hogar</t>
  </si>
  <si>
    <t>Tabla 63: En el hogar de tus padres ¿quién decide o decidía sobre las siguientes cuestiones? Si tu debes (deberías) trabajar</t>
  </si>
  <si>
    <t>Tabla 64: En el hogar de tus padres ¿quién decide o decidía sobre las siguientes cuestiones? La compra de bienes importantes</t>
  </si>
  <si>
    <t>Tabla 65: En el hogar de tus padres ¿quién decide o decidía sobre las siguientes cuestiones? Dónde vivir o cuándo mudarse</t>
  </si>
  <si>
    <t>Tabla 66: En el hogar de tus padres ¿quién decide o decidía sobre las siguientes cuestiones? La compra de la comida</t>
  </si>
  <si>
    <t>Tabla 67: En el hogar de tus padres ¿quién decide o decidía sobre las siguientes cuestiones? Salir de paseo</t>
  </si>
  <si>
    <t>Tabla 68: En el hogar de tus padres ¿quién decide o decidía sobre las siguientes cuestiones? La educación de los hijos</t>
  </si>
  <si>
    <t>Tabla 69: En el hogar de tus padres ¿quién decide o decidía sobre las siguientes cuestiones? La disciplina de los hijos</t>
  </si>
  <si>
    <t>Tabla 70: En el hogar de tus padres ¿quién decide o decidía sobre las siguientes cuestiones? Los permisos para llegar tarde a casa</t>
  </si>
  <si>
    <t>Tabla 71: En el hogar de tus padres ¿quién decide o decidía sobre las siguientes cuestiones? Qué hacer en caso de enfermedad</t>
  </si>
  <si>
    <t>Tabla 72: En el hogar de tus padres ¿quién decide o decidía sobre las siguientes cuestiones? Cuántos hijos (as) tener</t>
  </si>
  <si>
    <t>Número de personas que comparten el gasto para alimentos | ¿Cuántas personas que habitan normalmente esta vivienda comparten un mismo gasto para comer?</t>
  </si>
  <si>
    <t>Número de cuartos por vivienda | ¿Cuántos cuartos tiene en total esta vivienda, contando la cocina? (No cuente pasillos ni baños)</t>
  </si>
  <si>
    <t>Porcentaje de viviendas que cuentan con cuarto para cocinar | ¿Esta vivienda tiene un cuarto para cocinar?</t>
  </si>
  <si>
    <t>Percepciones e identificación de las y los jóvenes sobre la política, por grupo etario</t>
  </si>
  <si>
    <t>Víctimas Directas de Violencia Familiar y Sexual atendidas durante el periodo Enero a Mayo 2010</t>
  </si>
  <si>
    <t>De las 52 Víctimas Directas de Violencia Familiar y Sexual fueron atendidas por las áreas de la siguiente manera</t>
  </si>
  <si>
    <t>Área</t>
  </si>
  <si>
    <t>Femenino</t>
  </si>
  <si>
    <t>Masculino</t>
  </si>
  <si>
    <t>Total</t>
  </si>
  <si>
    <t>Psicología</t>
  </si>
  <si>
    <t>Trabajo Social</t>
  </si>
  <si>
    <t>Asesoría Jurídica</t>
  </si>
  <si>
    <t>Víctimas Directas de Violencia Familiar y Sexual de 12 a 24 años</t>
  </si>
  <si>
    <t>Víctimas de otros delitos de 12 a 24 años</t>
  </si>
  <si>
    <t>Edad</t>
  </si>
  <si>
    <t>Muy de acuerdo</t>
  </si>
  <si>
    <t>Algo de acuerdo</t>
  </si>
  <si>
    <t>Ni de acuerdo ni en desacuerdo</t>
  </si>
  <si>
    <t>Algo en desacuerdo</t>
  </si>
  <si>
    <t>Muy en desacuerdo</t>
  </si>
  <si>
    <t>Ns/Nc</t>
  </si>
  <si>
    <t>De 18 a 22 años de edad</t>
  </si>
  <si>
    <t>De 23 a 29 años de edad</t>
  </si>
  <si>
    <t>1 persona</t>
  </si>
  <si>
    <t>2 personas</t>
  </si>
  <si>
    <t>3 personas</t>
  </si>
  <si>
    <t>4 personas</t>
  </si>
  <si>
    <t>5 personas</t>
  </si>
  <si>
    <t>6 o más personas</t>
  </si>
  <si>
    <t>De 18 a 22 años</t>
  </si>
  <si>
    <t>De 23 a 29 años</t>
  </si>
  <si>
    <t>Sí</t>
  </si>
  <si>
    <t>No</t>
  </si>
  <si>
    <t>Total de casos</t>
  </si>
  <si>
    <t>Papá</t>
  </si>
  <si>
    <t>Mamá</t>
  </si>
  <si>
    <t>Ambos (papá y mamá)</t>
  </si>
  <si>
    <t>Hermano(s)</t>
  </si>
  <si>
    <t>Hermana(s)</t>
  </si>
  <si>
    <t>Tú</t>
  </si>
  <si>
    <t>Otro pariente</t>
  </si>
  <si>
    <t>Otro no familiar</t>
  </si>
  <si>
    <t>Todos</t>
  </si>
  <si>
    <t>NS</t>
  </si>
  <si>
    <t>NC</t>
  </si>
  <si>
    <t>De 15 a 19 años</t>
  </si>
  <si>
    <t>De 20 a 24 años</t>
  </si>
  <si>
    <t>De 25 a 29 años</t>
  </si>
  <si>
    <t>Casada(o) solo por lo civil</t>
  </si>
  <si>
    <t>Casada(o) por lo civil y la iglesia</t>
  </si>
  <si>
    <t>Vives con tu pareja sin estar casada(o)</t>
  </si>
  <si>
    <t>Divorciada(o)</t>
  </si>
  <si>
    <t>Separada(o)</t>
  </si>
  <si>
    <t>Viuda(o)</t>
  </si>
  <si>
    <t>Soltera(o)</t>
  </si>
  <si>
    <t>Ninguno</t>
  </si>
  <si>
    <t>Un hijo</t>
  </si>
  <si>
    <t>Dos hijos</t>
  </si>
  <si>
    <t>Tres o más hijos</t>
  </si>
  <si>
    <t>No estás de acuerdo con</t>
  </si>
  <si>
    <t>Tu pareja no está de</t>
  </si>
  <si>
    <t>Ambos no están de</t>
  </si>
  <si>
    <t>No tengo relaciones</t>
  </si>
  <si>
    <t>No me gusta usar</t>
  </si>
  <si>
    <t>Porque no conozco</t>
  </si>
  <si>
    <t>Por procrear</t>
  </si>
  <si>
    <t>Por afinidad sexual</t>
  </si>
  <si>
    <t>Reacciones secundarias</t>
  </si>
  <si>
    <t>Por pena</t>
  </si>
  <si>
    <t>Otro</t>
  </si>
  <si>
    <t>Una sola vez</t>
  </si>
  <si>
    <t>Pocas veces</t>
  </si>
  <si>
    <t>Muchas veces</t>
  </si>
  <si>
    <t>Siempre</t>
  </si>
  <si>
    <t>Por tu propia voluntad</t>
  </si>
  <si>
    <t>Contra de tu voluntad</t>
  </si>
  <si>
    <t>10 años</t>
  </si>
  <si>
    <t>11 años</t>
  </si>
  <si>
    <t>12 años</t>
  </si>
  <si>
    <t>13 años</t>
  </si>
  <si>
    <t>14 años</t>
  </si>
  <si>
    <t>15 años</t>
  </si>
  <si>
    <t>16 años</t>
  </si>
  <si>
    <t>17 años</t>
  </si>
  <si>
    <t>18 años</t>
  </si>
  <si>
    <t>19 años</t>
  </si>
  <si>
    <t>20 años</t>
  </si>
  <si>
    <t>21 años</t>
  </si>
  <si>
    <t>22 años</t>
  </si>
  <si>
    <t>23 años</t>
  </si>
  <si>
    <t>24 años</t>
  </si>
  <si>
    <t>25 años</t>
  </si>
  <si>
    <t>26 años</t>
  </si>
  <si>
    <t>27 años</t>
  </si>
  <si>
    <t xml:space="preserve">Edad </t>
  </si>
  <si>
    <t>Servicio público de salud</t>
  </si>
  <si>
    <t>Servicio privado de salud</t>
  </si>
  <si>
    <t>Acuerdo</t>
  </si>
  <si>
    <t>Acuerdo, en parte</t>
  </si>
  <si>
    <t>Desacuerdo</t>
  </si>
  <si>
    <t>Un trabajo seguro</t>
  </si>
  <si>
    <t>Un trabajo inseguro</t>
  </si>
  <si>
    <t>Muy fácil</t>
  </si>
  <si>
    <t>Fácil</t>
  </si>
  <si>
    <t>Difícil</t>
  </si>
  <si>
    <t>Muy difícil</t>
  </si>
  <si>
    <t>Ni fácil, ni difícil</t>
  </si>
  <si>
    <t>Que pague bien</t>
  </si>
  <si>
    <t>Servicios médicos y prestaciones</t>
  </si>
  <si>
    <t>Que sea estable</t>
  </si>
  <si>
    <t>Que permita estudiar</t>
  </si>
  <si>
    <t>Que permita tener tiempo libre</t>
  </si>
  <si>
    <t>Que permita obtener ascensos</t>
  </si>
  <si>
    <t>Que permita el desarrollo personal</t>
  </si>
  <si>
    <t>Que permita servir a las personas</t>
  </si>
  <si>
    <t>El ambiente laboral</t>
  </si>
  <si>
    <t>Que te permita hacer relaciones y contactos</t>
  </si>
  <si>
    <t>Que te permita hacer lo que te gusta</t>
  </si>
  <si>
    <t>La educación</t>
  </si>
  <si>
    <t>La experiencia laboral</t>
  </si>
  <si>
    <t>La buena apariencia</t>
  </si>
  <si>
    <t>Los contactos personales</t>
  </si>
  <si>
    <t>La suerte</t>
  </si>
  <si>
    <t>Todas</t>
  </si>
  <si>
    <t>El ingreso a la educación superior debería estar</t>
  </si>
  <si>
    <t>El ingreso a la educación superior debe ser sólo</t>
  </si>
  <si>
    <t>Otra</t>
  </si>
  <si>
    <t>Ninguna</t>
  </si>
  <si>
    <t>Una carrera técnica</t>
  </si>
  <si>
    <t>Una licenciatura o carrera profesional</t>
  </si>
  <si>
    <t>Si vale la pena</t>
  </si>
  <si>
    <t>Si vale la pena, en parte</t>
  </si>
  <si>
    <t>No vale la pena, en parte</t>
  </si>
  <si>
    <t>No vale la pena</t>
  </si>
  <si>
    <t>Mucho</t>
  </si>
  <si>
    <t>Algo</t>
  </si>
  <si>
    <t>Poco</t>
  </si>
  <si>
    <t>Nada</t>
  </si>
  <si>
    <t>NA</t>
  </si>
  <si>
    <t>Para trabajar</t>
  </si>
  <si>
    <t>Para ganar dinero</t>
  </si>
  <si>
    <t>Para vivir mejor</t>
  </si>
  <si>
    <t>Porque estudiar no sirve de nada</t>
  </si>
  <si>
    <t>Porque ya terminé mis estudios</t>
  </si>
  <si>
    <t>No me interesa la escuela</t>
  </si>
  <si>
    <t>No me gusta estudiar</t>
  </si>
  <si>
    <t>Por problemas familiares</t>
  </si>
  <si>
    <t>Un buen trabajo</t>
  </si>
  <si>
    <t>Ganar dinero</t>
  </si>
  <si>
    <t>Conocer gente/hacer relaciones</t>
  </si>
  <si>
    <t>Obtener Conocimientos</t>
  </si>
  <si>
    <t>La posibilidad de viajar</t>
  </si>
  <si>
    <t>Hacer amigos</t>
  </si>
  <si>
    <t>Tener prestigio</t>
  </si>
  <si>
    <t>Para mi desarrollo personal</t>
  </si>
  <si>
    <t>Para mi desarrollo profesional</t>
  </si>
  <si>
    <t>Un novio (a)</t>
  </si>
  <si>
    <t>Estudiar</t>
  </si>
  <si>
    <t>Trabajar</t>
  </si>
  <si>
    <t>Estudiar y trabajar</t>
  </si>
  <si>
    <t>Tenía que trabajar</t>
  </si>
  <si>
    <t>No había escuelas</t>
  </si>
  <si>
    <t>Las escuelas estaban muy lejos</t>
  </si>
  <si>
    <t>Por cambiarme de domicilio</t>
  </si>
  <si>
    <t>Porque acabé mis estudios</t>
  </si>
  <si>
    <t>Porque ya no me gustaba estudiar</t>
  </si>
  <si>
    <t>Porque no me gustaban los profesores</t>
  </si>
  <si>
    <t>Porque mis papás ya no quisieron</t>
  </si>
  <si>
    <t>Porque me enfermé</t>
  </si>
  <si>
    <t>Por matrimonio</t>
  </si>
  <si>
    <t>Por embarazo</t>
  </si>
  <si>
    <t>Porque no pasé el examen de admisión</t>
  </si>
  <si>
    <t>Porque no había cupo</t>
  </si>
  <si>
    <t>Porque tuve que salir del país</t>
  </si>
  <si>
    <t>Problemas en mi casa</t>
  </si>
  <si>
    <t>Problemas en la escuela</t>
  </si>
  <si>
    <t>Falta de dinero</t>
  </si>
  <si>
    <t xml:space="preserve">Total de casos </t>
  </si>
  <si>
    <t>Más o menos</t>
  </si>
  <si>
    <t>Grupos de edad</t>
  </si>
  <si>
    <t>Obtener conocimientos</t>
  </si>
  <si>
    <t>Un buen desarrollo profesional</t>
  </si>
  <si>
    <t>Un buen desarrollo personal</t>
  </si>
  <si>
    <t>Pública (%)</t>
  </si>
  <si>
    <t>Privada</t>
  </si>
  <si>
    <t>Ambas</t>
  </si>
  <si>
    <t>Ha estudiado (%)</t>
  </si>
  <si>
    <t>No ha estudiado (%)</t>
  </si>
  <si>
    <t>NC (%)</t>
  </si>
  <si>
    <t>Estudia (%)</t>
  </si>
  <si>
    <t>No estudia (%)</t>
  </si>
  <si>
    <t>Categoría</t>
  </si>
  <si>
    <t>Cantidad</t>
  </si>
  <si>
    <t>Porcentaje relativo</t>
  </si>
  <si>
    <t>Educación Media Superior Terminada</t>
  </si>
  <si>
    <t>2.9 millones</t>
  </si>
  <si>
    <t>Educación Media Superior No terminada o nivel inferior</t>
  </si>
  <si>
    <t xml:space="preserve">1.5 millones </t>
  </si>
  <si>
    <t>Sin experiencia laboral</t>
  </si>
  <si>
    <t xml:space="preserve">0.6 millones </t>
  </si>
  <si>
    <t>Con experiencia laboral antes de terminar la EMS</t>
  </si>
  <si>
    <t>Con experiencia laboral después de terminar la EMS</t>
  </si>
  <si>
    <t xml:space="preserve">1.7 millones </t>
  </si>
  <si>
    <t>18 a 19 años</t>
  </si>
  <si>
    <t>20 a 29 años</t>
  </si>
  <si>
    <t>Un gobierno donde todos participen en la toma de decisiones</t>
  </si>
  <si>
    <t>Un gobierno encabezado por militares</t>
  </si>
  <si>
    <t>Un gobierno encabezado por expertos (salud, economía, entre otros)</t>
  </si>
  <si>
    <t>Un gobierno encabezado por un líder político fuerte</t>
  </si>
  <si>
    <t>¿Qué es ser ciudadano?</t>
  </si>
  <si>
    <t>Tener derechos</t>
  </si>
  <si>
    <t>Tener responsabilidades</t>
  </si>
  <si>
    <t>Pertenecer a un país</t>
  </si>
  <si>
    <t>Educación política</t>
  </si>
  <si>
    <t>Votar</t>
  </si>
  <si>
    <t>Cumplir 18 años</t>
  </si>
  <si>
    <t>Grupos por edad</t>
  </si>
  <si>
    <t>Hombres</t>
  </si>
  <si>
    <t>Mujeres</t>
  </si>
  <si>
    <t>12-19 años</t>
  </si>
  <si>
    <t>20-29 años</t>
  </si>
  <si>
    <t>Tipo de contrato</t>
  </si>
  <si>
    <t>2018-IV</t>
  </si>
  <si>
    <t>2019-I</t>
  </si>
  <si>
    <t>2019-II</t>
  </si>
  <si>
    <t>2019-III</t>
  </si>
  <si>
    <t>2019-IV</t>
  </si>
  <si>
    <t>2020-I</t>
  </si>
  <si>
    <t>2020-III</t>
  </si>
  <si>
    <t>2020-IV</t>
  </si>
  <si>
    <t>2021-I</t>
  </si>
  <si>
    <t>2021-II</t>
  </si>
  <si>
    <t>2021-III</t>
  </si>
  <si>
    <t>2021-IV</t>
  </si>
  <si>
    <t>2022-I</t>
  </si>
  <si>
    <t>2022-II</t>
  </si>
  <si>
    <t>2022-III</t>
  </si>
  <si>
    <t>2022-IV</t>
  </si>
  <si>
    <t>2023-I</t>
  </si>
  <si>
    <t>2023-II</t>
  </si>
  <si>
    <t>Temporal</t>
  </si>
  <si>
    <t>De base, planta o por tiempo indefinido</t>
  </si>
  <si>
    <t>Contrato de tipo no especificado</t>
  </si>
  <si>
    <t>Sin contrato escrito</t>
  </si>
  <si>
    <t>No especificado</t>
  </si>
  <si>
    <t>Total personas con trabajo asalariado</t>
  </si>
  <si>
    <t>Total sin contrato estable</t>
  </si>
  <si>
    <t>Porcentaje sin contrato estable</t>
  </si>
  <si>
    <t>Clasificación</t>
  </si>
  <si>
    <t>Con prestaciones</t>
  </si>
  <si>
    <t>Sin prestaciones</t>
  </si>
  <si>
    <t>Porcentaje sin prestaciones</t>
  </si>
  <si>
    <t>Duración semanal de la jornada</t>
  </si>
  <si>
    <t>Ausentes temporales con vínculo laboral</t>
  </si>
  <si>
    <t>Menos de 15 horas</t>
  </si>
  <si>
    <t>De 15 a 24 horas</t>
  </si>
  <si>
    <t>De 25 a 34 horas</t>
  </si>
  <si>
    <t>De 35 a 39 horas</t>
  </si>
  <si>
    <t>De 40 a 48 horas</t>
  </si>
  <si>
    <t>De 49 a 56 horas</t>
  </si>
  <si>
    <t>Más de 56 horas</t>
  </si>
  <si>
    <t>Total personas ocupadas</t>
  </si>
  <si>
    <t>Total con jornada excesiva (más de 48 horas)</t>
  </si>
  <si>
    <t>Porcentaje jornada excesiva</t>
  </si>
  <si>
    <t>No subocupados</t>
  </si>
  <si>
    <t>Subocupados</t>
  </si>
  <si>
    <t>Porcentaje subocupación</t>
  </si>
  <si>
    <t>Solo acceso a instituciones de salud</t>
  </si>
  <si>
    <t>Acceso de instituciones de salud y otras prestaciones</t>
  </si>
  <si>
    <t>No tiene acceso a instituciones de salud pero sí a otras prestaciones</t>
  </si>
  <si>
    <t>Total sin seguridad social</t>
  </si>
  <si>
    <t>Porcentaje sin seguridad social</t>
  </si>
  <si>
    <t>Cero</t>
  </si>
  <si>
    <t>Hasta 2</t>
  </si>
  <si>
    <t>Más de 2 y hasta 3</t>
  </si>
  <si>
    <t>Más de 3 y hasta 4</t>
  </si>
  <si>
    <t>Más de 4 y hasta 5</t>
  </si>
  <si>
    <t>Más de 5</t>
  </si>
  <si>
    <t>Total sin ingreso suficiente</t>
  </si>
  <si>
    <t>Porcentaje sin ingreso suficiente</t>
  </si>
  <si>
    <t>Porcentaje con ingreso suficiente</t>
  </si>
  <si>
    <t>Con trabajo asalariado</t>
  </si>
  <si>
    <t>Con trabajo por cuenta propia</t>
  </si>
  <si>
    <t>Empleadores (as)</t>
  </si>
  <si>
    <t>Con trabajo asalariado con remuneración no salarial</t>
  </si>
  <si>
    <t>Con ocupación sin pago</t>
  </si>
  <si>
    <t>Sexo</t>
  </si>
  <si>
    <t>Condición</t>
  </si>
  <si>
    <t>Estudiantes</t>
  </si>
  <si>
    <t>Quehaceres domésticos</t>
  </si>
  <si>
    <t>Pensiones y jubilaciones</t>
  </si>
  <si>
    <t>Incapacidad permanente</t>
  </si>
  <si>
    <t>Total personas no disponibles</t>
  </si>
  <si>
    <t>PEA No subocupada</t>
  </si>
  <si>
    <t>Pea Subocupada</t>
  </si>
  <si>
    <t>PEA</t>
  </si>
  <si>
    <t>PNEA</t>
  </si>
  <si>
    <t>TOTAL PEA</t>
  </si>
  <si>
    <t>TOTAL PEA+disponibles</t>
  </si>
  <si>
    <t>Desempleo oficial</t>
  </si>
  <si>
    <t>Desempleo oficial Porcentaje</t>
  </si>
  <si>
    <t>Desempleo total</t>
  </si>
  <si>
    <t>Desempleo total Porcentaje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</si>
</sst>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80A]d&quot; de &quot;mmmm&quot; de &quot;yyyy"/>
    <numFmt numFmtId="165" formatCode="0.0%"/>
    <numFmt numFmtId="166" formatCode="d/m/yyyy"/>
  </numFmts>
  <fonts count="5" x14ac:knownFonts="1">
    <font>
      <sz val="12"/>
      <color rgb="FF000000"/>
      <name val="Aptos Narrow"/>
      <family val="2"/>
    </font>
    <font>
      <sz val="12"/>
      <color rgb="FF000000"/>
      <name val="Aptos Narrow"/>
      <family val="2"/>
    </font>
    <font>
      <u/>
      <sz val="12"/>
      <color rgb="FF000000"/>
      <name val="Aptos Narrow"/>
      <family val="2"/>
    </font>
    <font>
      <sz val="11"/>
      <color rgb="FF000000"/>
      <name val="Arial"/>
      <family val="2"/>
    </font>
    <font>
      <b/>
      <sz val="12"/>
      <color rgb="FF000000"/>
      <name val="Aptos Narrow"/>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applyAlignment="1">
      <alignment wrapText="1"/>
    </xf>
    <xf numFmtId="49" fontId="0" fillId="0" borderId="0" xfId="0" applyNumberFormat="1" applyAlignment="1">
      <alignment wrapText="1"/>
    </xf>
    <xf numFmtId="0" fontId="2" fillId="0" borderId="0" xfId="2" applyFont="1" applyAlignment="1">
      <alignment wrapText="1"/>
    </xf>
    <xf numFmtId="166" fontId="0" fillId="0" borderId="0" xfId="0" applyNumberFormat="1" applyAlignment="1">
      <alignment wrapText="1"/>
    </xf>
    <xf numFmtId="0" fontId="2" fillId="0" borderId="0" xfId="2" applyFont="1" applyAlignment="1">
      <alignment vertical="center" wrapText="1"/>
    </xf>
    <xf numFmtId="0" fontId="3" fillId="0" borderId="0" xfId="0" applyFont="1" applyAlignment="1">
      <alignment vertical="center" wrapText="1"/>
    </xf>
    <xf numFmtId="164" fontId="0" fillId="0" borderId="0" xfId="0" applyNumberFormat="1"/>
    <xf numFmtId="0" fontId="0" fillId="0" borderId="0" xfId="0" applyAlignment="1"/>
    <xf numFmtId="0" fontId="4" fillId="0" borderId="1" xfId="0" applyFont="1" applyBorder="1"/>
    <xf numFmtId="10" fontId="0" fillId="0" borderId="1" xfId="0" applyNumberFormat="1" applyBorder="1"/>
    <xf numFmtId="165" fontId="1" fillId="0" borderId="0" xfId="1" applyNumberFormat="1"/>
    <xf numFmtId="0" fontId="0" fillId="0" borderId="0" xfId="0" applyFont="1"/>
    <xf numFmtId="165" fontId="0" fillId="0" borderId="0" xfId="0" applyNumberFormat="1"/>
    <xf numFmtId="10" fontId="0" fillId="0" borderId="0" xfId="0" applyNumberFormat="1"/>
    <xf numFmtId="10" fontId="1" fillId="0" borderId="0" xfId="1" applyNumberFormat="1"/>
    <xf numFmtId="3" fontId="0" fillId="0" borderId="0" xfId="0" applyNumberFormat="1"/>
  </cellXfs>
  <cellStyles count="3">
    <cellStyle name="Hipervínculo" xfId="2" xr:uid="{85938248-499E-4B29-B0C0-0FCFFD9A650F}"/>
    <cellStyle name="Normal" xfId="0" builtinId="0" customBuiltin="1"/>
    <cellStyle name="Porcentaje"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92C5AD-A453-4291-BE52-592B0448F077}" name="Tabla1" displayName="Tabla1" ref="A1:N14" totalsRowShown="0">
  <autoFilter ref="A1:N14" xr:uid="{50AF3669-79AA-4E11-B565-E051B48F046D}"/>
  <tableColumns count="14">
    <tableColumn id="1" xr3:uid="{975E72CF-9411-43F9-BB22-1ED4F3850C7A}" name="ID"/>
    <tableColumn id="2" xr3:uid="{902DC21F-DA7A-4BDC-9CE9-6D12302AA6C7}" name="Quién registró la encuesta"/>
    <tableColumn id="3" xr3:uid="{1417C95C-BF90-46F2-8449-F68280FC68AA}" name="Fecha de registro"/>
    <tableColumn id="4" xr3:uid="{79A91408-71FD-419A-988F-518AA2B88E71}" name="Nombre de la encuesta"/>
    <tableColumn id="5" xr3:uid="{5B0877FB-B0DF-4F1D-94A6-0D3249A8762F}" name="Fecha ultima actualización"/>
    <tableColumn id="6" xr3:uid="{2DC01F7F-E7C4-471A-ADFC-7380185D57B3}" name="Objetivo"/>
    <tableColumn id="7" xr3:uid="{FA9A9F8C-0FE8-4564-A303-6CAF69A1D391}" name="Muestreo Población Objetivo"/>
    <tableColumn id="8" xr3:uid="{287D6506-5BE9-428C-80AF-D969E76095A1}" name="Muestreo tamaño de la muestra"/>
    <tableColumn id="9" xr3:uid="{27FAA593-8801-438C-BD9B-861A83D0226F}" name="Periodo de levantamiento"/>
    <tableColumn id="10" xr3:uid="{19A251A8-689D-4879-8E90-343752D46BEB}" name="Última actualización"/>
    <tableColumn id="11" xr3:uid="{6D376BCC-5AA8-4F54-B9EE-6FC5E27E8A0D}" name="Cobertura geográfica"/>
    <tableColumn id="12" xr3:uid="{45C6428B-EFFF-4038-9174-369DE876E85F}" name="Cantidad de tablas"/>
    <tableColumn id="13" xr3:uid="{91EEF277-0EE7-4018-B8B5-4CB0E7E5CD0C}" name="Sección"/>
    <tableColumn id="14" xr3:uid="{2F920C3A-0541-4609-ADD3-5BC8A3C29CD3}" name="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BFCBD-D3EF-4D8C-8DB0-ABF6B5ECCE4B}" name="Tabla2" displayName="Tabla2" ref="A1:E93" totalsRowShown="0">
  <autoFilter ref="A1:E93" xr:uid="{8DE680C3-FCE3-4F51-BC30-68DB08FF6BF6}"/>
  <tableColumns count="5">
    <tableColumn id="1" xr3:uid="{5B5C81E4-48D9-475D-A32D-1417547AF112}" name="ID General"/>
    <tableColumn id="2" xr3:uid="{8402A1A5-5DA8-423F-AD41-4A7DA3ADD4A6}" name="ID específico"/>
    <tableColumn id="3" xr3:uid="{814E8A5F-D638-4A9B-9673-FCEBA5C1A062}" name="Título"/>
    <tableColumn id="4" xr3:uid="{419ED38D-5292-4F71-9157-AE96347BE901}" name="Fuente"/>
    <tableColumn id="5" xr3:uid="{5E6D17BC-7853-42EB-9A87-25B6F0E2677D}" name="Comentario"/>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egi.org.mx/programas/enilems/2019/" TargetMode="External"/><Relationship Id="rId3" Type="http://schemas.openxmlformats.org/officeDocument/2006/relationships/hyperlink" Target="https://www.inegi.org.mx/programas/enoe/15ymas/" TargetMode="External"/><Relationship Id="rId7" Type="http://schemas.openxmlformats.org/officeDocument/2006/relationships/hyperlink" Target="https://www.inegi.org.mx/programas/encuci/2020/" TargetMode="External"/><Relationship Id="rId12" Type="http://schemas.openxmlformats.org/officeDocument/2006/relationships/table" Target="../tables/table1.xml"/><Relationship Id="rId2" Type="http://schemas.openxmlformats.org/officeDocument/2006/relationships/hyperlink" Target="https://www.inegi.org.mx/programas/enco/" TargetMode="External"/><Relationship Id="rId1" Type="http://schemas.openxmlformats.org/officeDocument/2006/relationships/hyperlink" Target="https://frentealapobreza.mx/" TargetMode="External"/><Relationship Id="rId6" Type="http://schemas.openxmlformats.org/officeDocument/2006/relationships/hyperlink" Target="https://www.inegi.org.mx/programas/enigh/nc/2020/" TargetMode="External"/><Relationship Id="rId11" Type="http://schemas.openxmlformats.org/officeDocument/2006/relationships/hyperlink" Target="http://cedoc.inmujeres.gob.mx/OVS/ovs_edome2.pdf" TargetMode="External"/><Relationship Id="rId5" Type="http://schemas.openxmlformats.org/officeDocument/2006/relationships/hyperlink" Target="https://www.inegi.org.mx/programas/enbiare/2021/" TargetMode="External"/><Relationship Id="rId10" Type="http://schemas.openxmlformats.org/officeDocument/2006/relationships/hyperlink" Target="https://desigualdades.colmex.mx/resumen-ejecutivo-2018.pdf" TargetMode="External"/><Relationship Id="rId4" Type="http://schemas.openxmlformats.org/officeDocument/2006/relationships/hyperlink" Target="https://www.inegi.org.mx/programas/mopradef/" TargetMode="External"/><Relationship Id="rId9" Type="http://schemas.openxmlformats.org/officeDocument/2006/relationships/hyperlink" Target="https://oji.fundacion-sm.org/encuesta-mexicana-de-la-juventu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9445-6801-474C-B1A0-B58FA01C118E}">
  <dimension ref="A1:N32"/>
  <sheetViews>
    <sheetView tabSelected="1" workbookViewId="0"/>
  </sheetViews>
  <sheetFormatPr baseColWidth="10" defaultColWidth="11" defaultRowHeight="15.9" x14ac:dyDescent="0.3"/>
  <cols>
    <col min="1" max="1" width="11" customWidth="1"/>
    <col min="2" max="2" width="13.5" customWidth="1"/>
    <col min="3" max="3" width="22.5" customWidth="1"/>
    <col min="4" max="4" width="25.8984375" customWidth="1"/>
    <col min="5" max="5" width="25.5" customWidth="1"/>
    <col min="6" max="6" width="44.3984375" customWidth="1"/>
    <col min="7" max="7" width="40.3984375" customWidth="1"/>
    <col min="8" max="8" width="39.3984375" customWidth="1"/>
    <col min="9" max="9" width="24.3984375" customWidth="1"/>
    <col min="10" max="10" width="20.3984375" customWidth="1"/>
    <col min="11" max="11" width="28.09765625" customWidth="1"/>
    <col min="12" max="12" width="18.8984375" customWidth="1"/>
    <col min="13" max="13" width="27.5" customWidth="1"/>
    <col min="14" max="14" width="29.3984375" style="9" customWidth="1"/>
    <col min="15" max="15" width="11" customWidth="1"/>
  </cols>
  <sheetData>
    <row r="1" spans="1:14" s="1" customFormat="1" ht="31.2"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s="1" customFormat="1" ht="93.6" x14ac:dyDescent="0.3">
      <c r="A2" s="1">
        <v>6</v>
      </c>
      <c r="B2" s="1" t="s">
        <v>14</v>
      </c>
      <c r="C2" s="2">
        <v>45257</v>
      </c>
      <c r="D2" s="1" t="s">
        <v>15</v>
      </c>
      <c r="E2" s="3" t="s">
        <v>16</v>
      </c>
      <c r="F2" s="1" t="s">
        <v>17</v>
      </c>
      <c r="H2" s="1" t="s">
        <v>18</v>
      </c>
      <c r="I2" s="1" t="s">
        <v>19</v>
      </c>
      <c r="J2" s="3" t="s">
        <v>16</v>
      </c>
      <c r="K2" s="1" t="s">
        <v>20</v>
      </c>
      <c r="L2" s="1">
        <v>11</v>
      </c>
      <c r="M2" s="1" t="s">
        <v>21</v>
      </c>
      <c r="N2" s="4" t="s">
        <v>22</v>
      </c>
    </row>
    <row r="3" spans="1:14" s="1" customFormat="1" ht="109.2" x14ac:dyDescent="0.3">
      <c r="A3" s="1">
        <v>7</v>
      </c>
      <c r="B3" s="1" t="s">
        <v>23</v>
      </c>
      <c r="C3" s="2">
        <v>45246</v>
      </c>
      <c r="D3" s="1" t="s">
        <v>24</v>
      </c>
      <c r="E3" s="1" t="s">
        <v>25</v>
      </c>
      <c r="F3" s="1" t="s">
        <v>26</v>
      </c>
      <c r="G3" s="1" t="s">
        <v>27</v>
      </c>
      <c r="H3" s="1">
        <v>2336</v>
      </c>
      <c r="I3" s="1" t="s">
        <v>28</v>
      </c>
      <c r="J3" s="5">
        <v>45236</v>
      </c>
      <c r="K3" s="1" t="s">
        <v>29</v>
      </c>
      <c r="L3" s="1">
        <v>0</v>
      </c>
      <c r="M3" s="1" t="s">
        <v>21</v>
      </c>
      <c r="N3" s="4" t="s">
        <v>30</v>
      </c>
    </row>
    <row r="4" spans="1:14" s="1" customFormat="1" ht="156" x14ac:dyDescent="0.3">
      <c r="A4" s="1">
        <v>8</v>
      </c>
      <c r="B4" s="1" t="s">
        <v>23</v>
      </c>
      <c r="C4" s="2">
        <v>44974</v>
      </c>
      <c r="D4" s="1" t="s">
        <v>31</v>
      </c>
      <c r="E4" s="1" t="s">
        <v>32</v>
      </c>
      <c r="F4" s="1" t="s">
        <v>33</v>
      </c>
      <c r="G4" s="1" t="s">
        <v>34</v>
      </c>
      <c r="H4" s="1">
        <v>47890</v>
      </c>
      <c r="I4" s="1" t="s">
        <v>35</v>
      </c>
      <c r="J4" s="1" t="s">
        <v>36</v>
      </c>
      <c r="K4" s="1" t="s">
        <v>37</v>
      </c>
      <c r="L4" s="1">
        <v>0</v>
      </c>
      <c r="M4" s="1" t="s">
        <v>21</v>
      </c>
      <c r="N4" s="4" t="s">
        <v>38</v>
      </c>
    </row>
    <row r="5" spans="1:14" s="1" customFormat="1" ht="156" x14ac:dyDescent="0.3">
      <c r="A5" s="1">
        <v>9</v>
      </c>
      <c r="B5" s="1" t="s">
        <v>23</v>
      </c>
      <c r="C5" s="2">
        <v>45246</v>
      </c>
      <c r="D5" s="1" t="s">
        <v>39</v>
      </c>
      <c r="E5" s="1" t="s">
        <v>40</v>
      </c>
      <c r="F5" s="1" t="s">
        <v>41</v>
      </c>
      <c r="G5" s="1" t="s">
        <v>42</v>
      </c>
      <c r="H5" s="1">
        <v>2336</v>
      </c>
      <c r="I5" s="1" t="s">
        <v>35</v>
      </c>
      <c r="J5" s="1" t="s">
        <v>36</v>
      </c>
      <c r="K5" s="1" t="s">
        <v>37</v>
      </c>
      <c r="L5" s="1">
        <v>0</v>
      </c>
      <c r="M5" s="1" t="s">
        <v>43</v>
      </c>
      <c r="N5" s="6" t="s">
        <v>44</v>
      </c>
    </row>
    <row r="6" spans="1:14" s="1" customFormat="1" ht="187.2" x14ac:dyDescent="0.3">
      <c r="A6" s="1">
        <v>10</v>
      </c>
      <c r="B6" s="1" t="s">
        <v>23</v>
      </c>
      <c r="C6" s="2">
        <v>45246</v>
      </c>
      <c r="D6" s="1" t="s">
        <v>45</v>
      </c>
      <c r="E6" s="1" t="s">
        <v>46</v>
      </c>
      <c r="F6" s="1" t="s">
        <v>47</v>
      </c>
      <c r="G6" s="1" t="s">
        <v>48</v>
      </c>
      <c r="H6" s="1" t="s">
        <v>49</v>
      </c>
      <c r="I6" s="1" t="s">
        <v>50</v>
      </c>
      <c r="J6" s="1" t="s">
        <v>36</v>
      </c>
      <c r="K6" s="1" t="s">
        <v>51</v>
      </c>
      <c r="L6" s="1">
        <v>0</v>
      </c>
      <c r="M6" s="1" t="s">
        <v>52</v>
      </c>
      <c r="N6" s="4" t="s">
        <v>53</v>
      </c>
    </row>
    <row r="7" spans="1:14" s="1" customFormat="1" ht="86.1" customHeight="1" x14ac:dyDescent="0.3">
      <c r="A7" s="1">
        <v>11</v>
      </c>
      <c r="B7" s="1" t="s">
        <v>23</v>
      </c>
      <c r="C7" s="2">
        <v>45240</v>
      </c>
      <c r="D7" s="1" t="s">
        <v>54</v>
      </c>
      <c r="E7" s="1" t="s">
        <v>55</v>
      </c>
      <c r="F7" s="1" t="s">
        <v>56</v>
      </c>
      <c r="G7" s="1" t="s">
        <v>57</v>
      </c>
      <c r="H7" s="1" t="s">
        <v>58</v>
      </c>
      <c r="I7" s="1" t="s">
        <v>59</v>
      </c>
      <c r="J7" s="1" t="s">
        <v>36</v>
      </c>
      <c r="K7" s="1" t="s">
        <v>60</v>
      </c>
      <c r="L7" s="1">
        <v>1</v>
      </c>
      <c r="M7" s="1" t="s">
        <v>21</v>
      </c>
      <c r="N7" s="4" t="s">
        <v>61</v>
      </c>
    </row>
    <row r="8" spans="1:14" s="1" customFormat="1" ht="62.4" x14ac:dyDescent="0.3">
      <c r="A8" s="1">
        <v>12</v>
      </c>
      <c r="B8" s="1" t="s">
        <v>23</v>
      </c>
      <c r="C8" s="2">
        <v>45270</v>
      </c>
      <c r="D8" s="1" t="s">
        <v>62</v>
      </c>
      <c r="E8" s="1" t="s">
        <v>63</v>
      </c>
      <c r="F8" s="1" t="s">
        <v>64</v>
      </c>
      <c r="G8" s="1" t="s">
        <v>65</v>
      </c>
      <c r="H8" s="1" t="s">
        <v>66</v>
      </c>
      <c r="I8" s="1" t="s">
        <v>67</v>
      </c>
      <c r="J8" s="1" t="s">
        <v>36</v>
      </c>
      <c r="K8" s="1" t="s">
        <v>68</v>
      </c>
      <c r="L8" s="1">
        <v>2</v>
      </c>
      <c r="M8" s="1" t="s">
        <v>69</v>
      </c>
      <c r="N8" s="4" t="s">
        <v>70</v>
      </c>
    </row>
    <row r="9" spans="1:14" s="1" customFormat="1" ht="78" x14ac:dyDescent="0.3">
      <c r="A9" s="1">
        <v>13</v>
      </c>
      <c r="B9" s="1" t="s">
        <v>23</v>
      </c>
      <c r="C9" s="2">
        <v>45279</v>
      </c>
      <c r="D9" s="1" t="s">
        <v>71</v>
      </c>
      <c r="E9" s="1">
        <v>2019</v>
      </c>
      <c r="F9" s="1" t="s">
        <v>72</v>
      </c>
      <c r="G9" s="1" t="s">
        <v>73</v>
      </c>
      <c r="H9" s="1" t="s">
        <v>74</v>
      </c>
      <c r="I9" s="1" t="s">
        <v>75</v>
      </c>
      <c r="J9" s="1" t="s">
        <v>36</v>
      </c>
      <c r="K9" s="1" t="s">
        <v>76</v>
      </c>
      <c r="L9" s="1">
        <v>1</v>
      </c>
      <c r="M9" s="1" t="s">
        <v>77</v>
      </c>
      <c r="N9" s="4" t="s">
        <v>78</v>
      </c>
    </row>
    <row r="10" spans="1:14" s="1" customFormat="1" ht="143.1" customHeight="1" x14ac:dyDescent="0.3">
      <c r="A10" s="1">
        <v>14</v>
      </c>
      <c r="B10" s="1" t="s">
        <v>14</v>
      </c>
      <c r="C10" s="2">
        <v>45246</v>
      </c>
      <c r="D10" s="1" t="s">
        <v>79</v>
      </c>
      <c r="E10" s="1" t="s">
        <v>80</v>
      </c>
      <c r="F10" s="1" t="s">
        <v>81</v>
      </c>
      <c r="G10" s="1" t="s">
        <v>82</v>
      </c>
      <c r="H10" s="7" t="s">
        <v>83</v>
      </c>
      <c r="I10" s="1" t="s">
        <v>84</v>
      </c>
      <c r="J10" t="s">
        <v>36</v>
      </c>
      <c r="K10" s="1" t="s">
        <v>85</v>
      </c>
      <c r="L10">
        <v>71</v>
      </c>
      <c r="M10" s="1" t="s">
        <v>52</v>
      </c>
      <c r="N10" s="1" t="s">
        <v>86</v>
      </c>
    </row>
    <row r="11" spans="1:14" s="1" customFormat="1" ht="78" x14ac:dyDescent="0.3">
      <c r="A11" s="1">
        <v>15</v>
      </c>
      <c r="B11" s="1" t="s">
        <v>14</v>
      </c>
      <c r="C11" s="2" t="s">
        <v>87</v>
      </c>
      <c r="D11" s="1" t="s">
        <v>88</v>
      </c>
      <c r="E11" s="1">
        <v>2019</v>
      </c>
      <c r="F11" s="1" t="s">
        <v>89</v>
      </c>
      <c r="G11" s="1" t="s">
        <v>90</v>
      </c>
      <c r="H11" s="1" t="s">
        <v>91</v>
      </c>
      <c r="I11" s="1">
        <v>2019</v>
      </c>
      <c r="J11" s="1" t="s">
        <v>36</v>
      </c>
      <c r="K11" s="1" t="s">
        <v>91</v>
      </c>
      <c r="L11" s="1">
        <v>4</v>
      </c>
      <c r="M11" s="1" t="s">
        <v>52</v>
      </c>
      <c r="N11" s="4" t="s">
        <v>92</v>
      </c>
    </row>
    <row r="12" spans="1:14" s="1" customFormat="1" ht="234" x14ac:dyDescent="0.3">
      <c r="A12" s="1">
        <v>16</v>
      </c>
      <c r="B12" s="1" t="s">
        <v>14</v>
      </c>
      <c r="C12" s="2" t="s">
        <v>93</v>
      </c>
      <c r="D12" s="1" t="s">
        <v>94</v>
      </c>
      <c r="E12" s="1">
        <v>2010</v>
      </c>
      <c r="F12" s="1" t="s">
        <v>81</v>
      </c>
      <c r="G12" s="1" t="s">
        <v>82</v>
      </c>
      <c r="H12" s="1" t="s">
        <v>95</v>
      </c>
      <c r="I12" s="1" t="s">
        <v>96</v>
      </c>
      <c r="J12" s="1" t="s">
        <v>97</v>
      </c>
      <c r="K12" s="1" t="s">
        <v>98</v>
      </c>
      <c r="L12" s="1">
        <v>0</v>
      </c>
      <c r="M12" s="1" t="s">
        <v>69</v>
      </c>
      <c r="N12" s="1" t="s">
        <v>99</v>
      </c>
    </row>
    <row r="13" spans="1:14" s="1" customFormat="1" ht="93.6" x14ac:dyDescent="0.3">
      <c r="A13" s="1">
        <v>17</v>
      </c>
      <c r="B13" s="1" t="s">
        <v>14</v>
      </c>
      <c r="C13" s="2" t="s">
        <v>87</v>
      </c>
      <c r="D13" s="1" t="s">
        <v>100</v>
      </c>
      <c r="E13" s="1">
        <v>2018</v>
      </c>
      <c r="F13" s="1" t="s">
        <v>101</v>
      </c>
      <c r="G13" s="1" t="s">
        <v>102</v>
      </c>
      <c r="H13" s="1" t="s">
        <v>91</v>
      </c>
      <c r="I13" s="1">
        <v>2018</v>
      </c>
      <c r="J13" s="1">
        <v>2018</v>
      </c>
      <c r="K13" s="1" t="s">
        <v>91</v>
      </c>
      <c r="L13" s="1">
        <v>0</v>
      </c>
      <c r="M13" s="1" t="s">
        <v>103</v>
      </c>
      <c r="N13" s="4" t="s">
        <v>104</v>
      </c>
    </row>
    <row r="14" spans="1:14" s="1" customFormat="1" ht="93.6" x14ac:dyDescent="0.3">
      <c r="A14" s="1">
        <v>18</v>
      </c>
      <c r="B14" s="1" t="s">
        <v>14</v>
      </c>
      <c r="C14" s="2" t="s">
        <v>87</v>
      </c>
      <c r="D14" s="1" t="s">
        <v>105</v>
      </c>
      <c r="E14" s="1">
        <v>2010</v>
      </c>
      <c r="F14" s="1" t="s">
        <v>106</v>
      </c>
      <c r="G14" s="1" t="s">
        <v>107</v>
      </c>
      <c r="H14" s="1" t="s">
        <v>91</v>
      </c>
      <c r="I14" s="1">
        <v>2009</v>
      </c>
      <c r="J14" s="1">
        <v>2010</v>
      </c>
      <c r="K14" s="1" t="s">
        <v>91</v>
      </c>
      <c r="L14" s="1">
        <v>2</v>
      </c>
      <c r="M14" s="1" t="s">
        <v>103</v>
      </c>
      <c r="N14" s="4" t="s">
        <v>108</v>
      </c>
    </row>
    <row r="15" spans="1:14" s="1" customFormat="1" ht="15.6" x14ac:dyDescent="0.3">
      <c r="C15" s="2"/>
    </row>
    <row r="16" spans="1:14" s="1" customFormat="1" ht="15.6" x14ac:dyDescent="0.3">
      <c r="C16" s="2"/>
    </row>
    <row r="17" spans="3:3" s="1" customFormat="1" ht="15.6" x14ac:dyDescent="0.3">
      <c r="C17" s="2"/>
    </row>
    <row r="18" spans="3:3" s="1" customFormat="1" ht="15.6" x14ac:dyDescent="0.3">
      <c r="C18" s="2"/>
    </row>
    <row r="19" spans="3:3" ht="15.6" x14ac:dyDescent="0.3">
      <c r="C19" s="8"/>
    </row>
    <row r="20" spans="3:3" ht="15.6" x14ac:dyDescent="0.3">
      <c r="C20" s="8"/>
    </row>
    <row r="21" spans="3:3" ht="15.6" x14ac:dyDescent="0.3">
      <c r="C21" s="8"/>
    </row>
    <row r="22" spans="3:3" ht="15.6" x14ac:dyDescent="0.3">
      <c r="C22" s="8"/>
    </row>
    <row r="23" spans="3:3" ht="15.6" x14ac:dyDescent="0.3">
      <c r="C23" s="8"/>
    </row>
    <row r="24" spans="3:3" ht="15.6" x14ac:dyDescent="0.3">
      <c r="C24" s="8"/>
    </row>
    <row r="25" spans="3:3" ht="15.6" x14ac:dyDescent="0.3">
      <c r="C25" s="8"/>
    </row>
    <row r="26" spans="3:3" ht="15.6" x14ac:dyDescent="0.3">
      <c r="C26" s="8"/>
    </row>
    <row r="27" spans="3:3" ht="15.6" x14ac:dyDescent="0.3">
      <c r="C27" s="8"/>
    </row>
    <row r="28" spans="3:3" ht="15.6" x14ac:dyDescent="0.3">
      <c r="C28" s="8"/>
    </row>
    <row r="29" spans="3:3" ht="15.6" x14ac:dyDescent="0.3">
      <c r="C29" s="8"/>
    </row>
    <row r="30" spans="3:3" ht="15.6" x14ac:dyDescent="0.3">
      <c r="C30" s="8"/>
    </row>
    <row r="31" spans="3:3" ht="15.6" x14ac:dyDescent="0.3">
      <c r="C31" s="8"/>
    </row>
    <row r="32" spans="3:3" ht="15.6" x14ac:dyDescent="0.3">
      <c r="C32" s="8"/>
    </row>
  </sheetData>
  <hyperlinks>
    <hyperlink ref="N2" r:id="rId1" xr:uid="{BC4F7C77-C71A-424D-872E-A28871DFDA03}"/>
    <hyperlink ref="N3" r:id="rId2" xr:uid="{BCD84842-D4D4-42B7-A112-B35111C99DEC}"/>
    <hyperlink ref="N4" r:id="rId3" xr:uid="{4C904C89-E7C5-42C4-95E5-7A4A66AAB80D}"/>
    <hyperlink ref="N5" r:id="rId4" xr:uid="{200C151D-D3F9-451D-93F2-A3CA0D6E69E6}"/>
    <hyperlink ref="N6" r:id="rId5" xr:uid="{D6BAFCDE-B352-4CAC-A702-740C9ADEE720}"/>
    <hyperlink ref="N7" r:id="rId6" xr:uid="{435D1353-CFD9-481E-A4B1-1900B8ED69E4}"/>
    <hyperlink ref="N8" r:id="rId7" xr:uid="{292A1D31-0A3B-4564-B50F-A3CE90E15FE6}"/>
    <hyperlink ref="N9" r:id="rId8" location="Documentacion" xr:uid="{3C89A895-FB9C-4535-A471-517FB68DCEBF}"/>
    <hyperlink ref="N11" r:id="rId9" xr:uid="{06A68161-DDC1-46FF-91F7-B5AC9275DEEA}"/>
    <hyperlink ref="N13" r:id="rId10" xr:uid="{F3EB90B0-9666-4581-83B6-75EE90CDDEDC}"/>
    <hyperlink ref="N14" r:id="rId11" xr:uid="{8B7C977C-B7F3-4408-B7A0-AEF3F6ED1D0E}"/>
  </hyperlinks>
  <pageMargins left="0.70000000000000007" right="0.70000000000000007" top="0.75" bottom="0.75" header="0.30000000000000004" footer="0.30000000000000004"/>
  <tableParts count="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E1558-0D5D-471E-8B8D-5E40D6F5A8D9}">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7.6999999999999999E-2</v>
      </c>
      <c r="D2" s="12">
        <v>0.27399999999999997</v>
      </c>
      <c r="E2" s="12">
        <v>0.61099999999999999</v>
      </c>
      <c r="F2" s="12">
        <v>4.0000000000000001E-3</v>
      </c>
      <c r="G2" s="12">
        <v>0</v>
      </c>
      <c r="H2" s="12">
        <v>2.2000000000000002E-2</v>
      </c>
      <c r="I2" s="12">
        <v>5.0000000000000001E-3</v>
      </c>
      <c r="J2" s="12">
        <v>3.0000000000000001E-3</v>
      </c>
      <c r="K2" s="12">
        <v>2E-3</v>
      </c>
      <c r="L2" s="12">
        <v>1E-3</v>
      </c>
      <c r="M2" s="12">
        <v>1E-3</v>
      </c>
    </row>
    <row r="3" spans="1:13" ht="15.6" x14ac:dyDescent="0.3">
      <c r="A3" t="s">
        <v>251</v>
      </c>
      <c r="B3">
        <v>1059</v>
      </c>
      <c r="C3" s="12">
        <v>7.6999999999999999E-2</v>
      </c>
      <c r="D3" s="12">
        <v>0.27800000000000002</v>
      </c>
      <c r="E3" s="12">
        <v>0.58499999999999996</v>
      </c>
      <c r="F3" s="12">
        <v>3.0000000000000001E-3</v>
      </c>
      <c r="G3" s="12">
        <v>0</v>
      </c>
      <c r="H3" s="12">
        <v>4.8000000000000001E-2</v>
      </c>
      <c r="I3" s="12">
        <v>3.0000000000000001E-3</v>
      </c>
      <c r="J3" s="12">
        <v>1E-3</v>
      </c>
      <c r="K3" s="12">
        <v>2E-3</v>
      </c>
      <c r="L3" s="12">
        <v>2E-3</v>
      </c>
      <c r="M3" s="12">
        <v>1E-3</v>
      </c>
    </row>
    <row r="4" spans="1:13" ht="15.6" x14ac:dyDescent="0.3">
      <c r="A4" t="s">
        <v>252</v>
      </c>
      <c r="B4">
        <v>1085</v>
      </c>
      <c r="C4" s="12">
        <v>9.0999999999999998E-2</v>
      </c>
      <c r="D4" s="12">
        <v>0.26100000000000001</v>
      </c>
      <c r="E4" s="12">
        <v>0.55700000000000005</v>
      </c>
      <c r="F4" s="12">
        <v>1E-3</v>
      </c>
      <c r="G4" s="12">
        <v>3.0000000000000001E-3</v>
      </c>
      <c r="H4" s="12">
        <v>6.8000000000000005E-2</v>
      </c>
      <c r="I4" s="12">
        <v>6.0000000000000001E-3</v>
      </c>
      <c r="J4" s="12">
        <v>4.0000000000000001E-3</v>
      </c>
      <c r="K4" s="12">
        <v>4.0000000000000001E-3</v>
      </c>
      <c r="L4" s="12">
        <v>3.0000000000000001E-3</v>
      </c>
      <c r="M4" s="12">
        <v>2E-3</v>
      </c>
    </row>
  </sheetData>
  <pageMargins left="0.70000000000000007" right="0.70000000000000007" top="0.75" bottom="0.75" header="0.30000000000000004" footer="0.3000000000000000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5C1F-53DD-4356-859A-0687CF4CF6D6}">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0.23</v>
      </c>
      <c r="D2" s="12">
        <v>0.19500000000000001</v>
      </c>
      <c r="E2" s="12">
        <v>0.53500000000000003</v>
      </c>
      <c r="F2" s="12">
        <v>3.0000000000000001E-3</v>
      </c>
      <c r="G2" s="12">
        <v>0</v>
      </c>
      <c r="H2" s="12">
        <v>2.7000000000000003E-2</v>
      </c>
      <c r="I2" s="12">
        <v>4.0000000000000001E-3</v>
      </c>
      <c r="J2" s="12">
        <v>1E-3</v>
      </c>
      <c r="K2" s="12">
        <v>1E-3</v>
      </c>
      <c r="L2" s="12">
        <v>2E-3</v>
      </c>
      <c r="M2" s="12">
        <v>1E-3</v>
      </c>
    </row>
    <row r="3" spans="1:13" ht="15.6" x14ac:dyDescent="0.3">
      <c r="A3" t="s">
        <v>251</v>
      </c>
      <c r="B3">
        <v>1059</v>
      </c>
      <c r="C3" s="12">
        <v>0.23600000000000002</v>
      </c>
      <c r="D3" s="12">
        <v>0.19800000000000001</v>
      </c>
      <c r="E3" s="12">
        <v>0.46700000000000003</v>
      </c>
      <c r="F3" s="12">
        <v>1E-3</v>
      </c>
      <c r="G3" s="12">
        <v>0</v>
      </c>
      <c r="H3" s="12">
        <v>8.8000000000000009E-2</v>
      </c>
      <c r="I3" s="12">
        <v>3.0000000000000001E-3</v>
      </c>
      <c r="J3" s="12">
        <v>2E-3</v>
      </c>
      <c r="K3" s="12">
        <v>1E-3</v>
      </c>
      <c r="L3" s="12">
        <v>4.0000000000000001E-3</v>
      </c>
      <c r="M3" s="12">
        <v>2E-3</v>
      </c>
    </row>
    <row r="4" spans="1:13" ht="15.6" x14ac:dyDescent="0.3">
      <c r="A4" t="s">
        <v>252</v>
      </c>
      <c r="B4">
        <v>1085</v>
      </c>
      <c r="C4" s="12">
        <v>0.27100000000000002</v>
      </c>
      <c r="D4" s="12">
        <v>0.161</v>
      </c>
      <c r="E4" s="12">
        <v>0.46600000000000003</v>
      </c>
      <c r="F4" s="12">
        <v>2E-3</v>
      </c>
      <c r="G4" s="12">
        <v>4.0000000000000001E-3</v>
      </c>
      <c r="H4" s="12">
        <v>8.4000000000000005E-2</v>
      </c>
      <c r="I4" s="12">
        <v>3.0000000000000001E-3</v>
      </c>
      <c r="J4" s="12">
        <v>6.0000000000000001E-3</v>
      </c>
      <c r="K4" s="12">
        <v>0</v>
      </c>
      <c r="L4" s="12">
        <v>3.0000000000000001E-3</v>
      </c>
      <c r="M4" s="12">
        <v>1E-3</v>
      </c>
    </row>
  </sheetData>
  <pageMargins left="0.70000000000000007" right="0.70000000000000007" top="0.75" bottom="0.75" header="0.30000000000000004" footer="0.3000000000000000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ECC1-650B-4BD8-8302-D826E7E665A2}">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0.156</v>
      </c>
      <c r="D2" s="12">
        <v>0.185</v>
      </c>
      <c r="E2" s="12">
        <v>0.624</v>
      </c>
      <c r="F2" s="12">
        <v>3.0000000000000001E-3</v>
      </c>
      <c r="G2" s="12">
        <v>1E-3</v>
      </c>
      <c r="H2" s="12">
        <v>1.7000000000000001E-2</v>
      </c>
      <c r="I2" s="12">
        <v>3.0000000000000001E-3</v>
      </c>
      <c r="J2" s="12">
        <v>0</v>
      </c>
      <c r="K2" s="12">
        <v>6.0000000000000001E-3</v>
      </c>
      <c r="L2" s="12">
        <v>4.0000000000000001E-3</v>
      </c>
      <c r="M2" s="12">
        <v>1E-3</v>
      </c>
    </row>
    <row r="3" spans="1:13" ht="15.6" x14ac:dyDescent="0.3">
      <c r="A3" t="s">
        <v>251</v>
      </c>
      <c r="B3">
        <v>1059</v>
      </c>
      <c r="C3" s="12">
        <v>0.13900000000000001</v>
      </c>
      <c r="D3" s="12">
        <v>0.19899999999999998</v>
      </c>
      <c r="E3" s="12">
        <v>0.60399999999999998</v>
      </c>
      <c r="F3" s="12">
        <v>1E-3</v>
      </c>
      <c r="G3" s="12">
        <v>0</v>
      </c>
      <c r="H3" s="12">
        <v>4.7E-2</v>
      </c>
      <c r="I3" s="12">
        <v>3.0000000000000001E-3</v>
      </c>
      <c r="J3" s="12">
        <v>1E-3</v>
      </c>
      <c r="K3" s="12">
        <v>2E-3</v>
      </c>
      <c r="L3" s="12">
        <v>4.0000000000000001E-3</v>
      </c>
      <c r="M3" s="12">
        <v>1E-3</v>
      </c>
    </row>
    <row r="4" spans="1:13" ht="15.6" x14ac:dyDescent="0.3">
      <c r="A4" t="s">
        <v>252</v>
      </c>
      <c r="B4">
        <v>1085</v>
      </c>
      <c r="C4" s="12">
        <v>0.157</v>
      </c>
      <c r="D4" s="12">
        <v>0.15</v>
      </c>
      <c r="E4" s="12">
        <v>0.60399999999999998</v>
      </c>
      <c r="F4" s="12">
        <v>1E-3</v>
      </c>
      <c r="G4" s="12">
        <v>1E-3</v>
      </c>
      <c r="H4" s="12">
        <v>6.5000000000000002E-2</v>
      </c>
      <c r="I4" s="12">
        <v>5.0000000000000001E-3</v>
      </c>
      <c r="J4" s="12">
        <v>4.0000000000000001E-3</v>
      </c>
      <c r="K4" s="12">
        <v>3.0000000000000001E-3</v>
      </c>
      <c r="L4" s="12">
        <v>5.0000000000000001E-3</v>
      </c>
      <c r="M4" s="12">
        <v>5.0000000000000001E-3</v>
      </c>
    </row>
  </sheetData>
  <pageMargins left="0.70000000000000007" right="0.70000000000000007" top="0.75" bottom="0.75" header="0.30000000000000004" footer="0.3000000000000000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0A4B-DD01-4E7B-9748-C8A1CDD7F1AD}">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8.8000000000000009E-2</v>
      </c>
      <c r="D2" s="12">
        <v>0.20800000000000002</v>
      </c>
      <c r="E2" s="12">
        <v>0.66</v>
      </c>
      <c r="F2" s="12">
        <v>2E-3</v>
      </c>
      <c r="G2" s="12">
        <v>0</v>
      </c>
      <c r="H2" s="12">
        <v>2.5000000000000001E-2</v>
      </c>
      <c r="I2" s="12">
        <v>4.0000000000000001E-3</v>
      </c>
      <c r="J2" s="12">
        <v>0</v>
      </c>
      <c r="K2" s="12">
        <v>6.0000000000000001E-3</v>
      </c>
      <c r="L2" s="12">
        <v>5.0000000000000001E-3</v>
      </c>
      <c r="M2" s="12">
        <v>1E-3</v>
      </c>
    </row>
    <row r="3" spans="1:13" ht="15.6" x14ac:dyDescent="0.3">
      <c r="A3" t="s">
        <v>251</v>
      </c>
      <c r="B3">
        <v>1059</v>
      </c>
      <c r="C3" s="12">
        <v>9.8000000000000004E-2</v>
      </c>
      <c r="D3" s="12">
        <v>0.221</v>
      </c>
      <c r="E3" s="12">
        <v>0.61499999999999999</v>
      </c>
      <c r="F3" s="12">
        <v>2E-3</v>
      </c>
      <c r="G3" s="12">
        <v>0</v>
      </c>
      <c r="H3" s="12">
        <v>4.7E-2</v>
      </c>
      <c r="I3" s="12">
        <v>3.0000000000000001E-3</v>
      </c>
      <c r="J3" s="12">
        <v>1E-3</v>
      </c>
      <c r="K3" s="12">
        <v>6.9999999999999993E-3</v>
      </c>
      <c r="L3" s="12">
        <v>6.0000000000000001E-3</v>
      </c>
      <c r="M3" s="12">
        <v>1E-3</v>
      </c>
    </row>
    <row r="4" spans="1:13" ht="15.6" x14ac:dyDescent="0.3">
      <c r="A4" t="s">
        <v>252</v>
      </c>
      <c r="B4">
        <v>1085</v>
      </c>
      <c r="C4" s="12">
        <v>0.11699999999999999</v>
      </c>
      <c r="D4" s="12">
        <v>0.17100000000000001</v>
      </c>
      <c r="E4" s="12">
        <v>0.61799999999999999</v>
      </c>
      <c r="F4" s="12">
        <v>2E-3</v>
      </c>
      <c r="G4" s="12">
        <v>2E-3</v>
      </c>
      <c r="H4" s="12">
        <v>7.2999999999999995E-2</v>
      </c>
      <c r="I4" s="12">
        <v>2E-3</v>
      </c>
      <c r="J4" s="12">
        <v>4.0000000000000001E-3</v>
      </c>
      <c r="K4" s="12">
        <v>3.0000000000000001E-3</v>
      </c>
      <c r="L4" s="12">
        <v>4.0000000000000001E-3</v>
      </c>
      <c r="M4" s="12">
        <v>5.0000000000000001E-3</v>
      </c>
    </row>
  </sheetData>
  <pageMargins left="0.70000000000000007" right="0.70000000000000007" top="0.75" bottom="0.75" header="0.30000000000000004" footer="0.3000000000000000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15AA-50FD-48C8-805D-45EEA3CBC0ED}">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0.129</v>
      </c>
      <c r="D2" s="12">
        <v>0.183</v>
      </c>
      <c r="E2" s="12">
        <v>0.57700000000000007</v>
      </c>
      <c r="F2" s="12">
        <v>5.0000000000000001E-3</v>
      </c>
      <c r="G2" s="12">
        <v>1E-3</v>
      </c>
      <c r="H2" s="12">
        <v>4.9000000000000002E-2</v>
      </c>
      <c r="I2" s="12">
        <v>5.0000000000000001E-3</v>
      </c>
      <c r="J2" s="12">
        <v>2E-3</v>
      </c>
      <c r="K2" s="12">
        <v>4.8000000000000001E-2</v>
      </c>
      <c r="L2" s="12">
        <v>1E-3</v>
      </c>
      <c r="M2" s="12">
        <v>1E-3</v>
      </c>
    </row>
    <row r="3" spans="1:13" ht="15.6" x14ac:dyDescent="0.3">
      <c r="A3" t="s">
        <v>251</v>
      </c>
      <c r="B3">
        <v>1059</v>
      </c>
      <c r="C3" s="12">
        <v>0.11900000000000001</v>
      </c>
      <c r="D3" s="12">
        <v>0.18</v>
      </c>
      <c r="E3" s="12">
        <v>0.54</v>
      </c>
      <c r="F3" s="12">
        <v>4.0000000000000001E-3</v>
      </c>
      <c r="G3" s="12">
        <v>0</v>
      </c>
      <c r="H3" s="12">
        <v>9.9000000000000005E-2</v>
      </c>
      <c r="I3" s="12">
        <v>4.0000000000000001E-3</v>
      </c>
      <c r="J3" s="12">
        <v>5.0000000000000001E-3</v>
      </c>
      <c r="K3" s="12">
        <v>4.2999999999999997E-2</v>
      </c>
      <c r="L3" s="12">
        <v>4.0000000000000001E-3</v>
      </c>
      <c r="M3" s="12">
        <v>1E-3</v>
      </c>
    </row>
    <row r="4" spans="1:13" ht="15.6" x14ac:dyDescent="0.3">
      <c r="A4" t="s">
        <v>252</v>
      </c>
      <c r="B4">
        <v>1085</v>
      </c>
      <c r="C4" s="12">
        <v>0.159</v>
      </c>
      <c r="D4" s="12">
        <v>0.13699999999999998</v>
      </c>
      <c r="E4" s="12">
        <v>0.52600000000000002</v>
      </c>
      <c r="F4" s="12">
        <v>2E-3</v>
      </c>
      <c r="G4" s="12">
        <v>0</v>
      </c>
      <c r="H4" s="12">
        <v>0.11</v>
      </c>
      <c r="I4" s="12">
        <v>8.0000000000000002E-3</v>
      </c>
      <c r="J4" s="12">
        <v>3.0000000000000001E-3</v>
      </c>
      <c r="K4" s="12">
        <v>4.7E-2</v>
      </c>
      <c r="L4" s="12">
        <v>6.0000000000000001E-3</v>
      </c>
      <c r="M4" s="12">
        <v>3.0000000000000001E-3</v>
      </c>
    </row>
  </sheetData>
  <pageMargins left="0.70000000000000007" right="0.70000000000000007" top="0.75" bottom="0.75" header="0.30000000000000004" footer="0.3000000000000000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05A42-9CB6-4053-BFF0-152BCBFED642}">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4.4999999999999998E-2</v>
      </c>
      <c r="D2" s="12">
        <v>0.52500000000000002</v>
      </c>
      <c r="E2" s="12">
        <v>0.38900000000000001</v>
      </c>
      <c r="F2" s="12">
        <v>3.0000000000000001E-3</v>
      </c>
      <c r="G2" s="12">
        <v>0</v>
      </c>
      <c r="H2" s="12">
        <v>1.3000000000000001E-2</v>
      </c>
      <c r="I2" s="12">
        <v>5.0000000000000001E-3</v>
      </c>
      <c r="J2" s="12">
        <v>4.0000000000000001E-3</v>
      </c>
      <c r="K2" s="12">
        <v>1.2E-2</v>
      </c>
      <c r="L2" s="12">
        <v>1E-3</v>
      </c>
      <c r="M2" s="12">
        <v>1E-3</v>
      </c>
    </row>
    <row r="3" spans="1:13" ht="15.6" x14ac:dyDescent="0.3">
      <c r="A3" t="s">
        <v>251</v>
      </c>
      <c r="B3">
        <v>1059</v>
      </c>
      <c r="C3" s="12">
        <v>4.7E-2</v>
      </c>
      <c r="D3" s="12">
        <v>0.51400000000000001</v>
      </c>
      <c r="E3" s="12">
        <v>0.38299999999999995</v>
      </c>
      <c r="F3" s="12">
        <v>1E-3</v>
      </c>
      <c r="G3" s="12">
        <v>0</v>
      </c>
      <c r="H3" s="12">
        <v>3.5000000000000003E-2</v>
      </c>
      <c r="I3" s="12">
        <v>4.0000000000000001E-3</v>
      </c>
      <c r="J3" s="12">
        <v>5.0000000000000001E-3</v>
      </c>
      <c r="K3" s="12">
        <v>6.0000000000000001E-3</v>
      </c>
      <c r="L3" s="12">
        <v>3.0000000000000001E-3</v>
      </c>
      <c r="M3" s="12">
        <v>1E-3</v>
      </c>
    </row>
    <row r="4" spans="1:13" ht="15.6" x14ac:dyDescent="0.3">
      <c r="A4" t="s">
        <v>252</v>
      </c>
      <c r="B4">
        <v>1085</v>
      </c>
      <c r="C4" s="12">
        <v>8.1000000000000003E-2</v>
      </c>
      <c r="D4" s="12">
        <v>0.48100000000000004</v>
      </c>
      <c r="E4" s="12">
        <v>0.33600000000000002</v>
      </c>
      <c r="F4" s="12">
        <v>4.0000000000000001E-3</v>
      </c>
      <c r="G4" s="12">
        <v>0</v>
      </c>
      <c r="H4" s="12">
        <v>6.8000000000000005E-2</v>
      </c>
      <c r="I4" s="12">
        <v>6.0000000000000001E-3</v>
      </c>
      <c r="J4" s="12">
        <v>6.0000000000000001E-3</v>
      </c>
      <c r="K4" s="12">
        <v>1.3999999999999999E-2</v>
      </c>
      <c r="L4" s="12">
        <v>3.0000000000000001E-3</v>
      </c>
      <c r="M4" s="12">
        <v>1E-3</v>
      </c>
    </row>
  </sheetData>
  <pageMargins left="0.70000000000000007" right="0.70000000000000007" top="0.75" bottom="0.75" header="0.30000000000000004" footer="0.3000000000000000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3987-46B0-449F-90AB-5E0FD00C7F28}">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0.17</v>
      </c>
      <c r="D2" s="12">
        <v>0.153</v>
      </c>
      <c r="E2" s="12">
        <v>0.624</v>
      </c>
      <c r="F2" s="12">
        <v>2E-3</v>
      </c>
      <c r="G2" s="12">
        <v>2E-3</v>
      </c>
      <c r="H2" s="12">
        <v>1.9E-2</v>
      </c>
      <c r="I2" s="12">
        <v>5.0000000000000001E-3</v>
      </c>
      <c r="J2" s="12">
        <v>2E-3</v>
      </c>
      <c r="K2" s="12">
        <v>1.6E-2</v>
      </c>
      <c r="L2" s="12">
        <v>4.0000000000000001E-3</v>
      </c>
      <c r="M2" s="12">
        <v>2E-3</v>
      </c>
    </row>
    <row r="3" spans="1:13" ht="15.6" x14ac:dyDescent="0.3">
      <c r="A3" t="s">
        <v>251</v>
      </c>
      <c r="B3">
        <v>1059</v>
      </c>
      <c r="C3" s="12">
        <v>0.16300000000000001</v>
      </c>
      <c r="D3" s="12">
        <v>0.13800000000000001</v>
      </c>
      <c r="E3" s="12">
        <v>0.61599999999999999</v>
      </c>
      <c r="F3" s="12">
        <v>1E-3</v>
      </c>
      <c r="G3" s="12">
        <v>0</v>
      </c>
      <c r="H3" s="12">
        <v>4.8000000000000001E-2</v>
      </c>
      <c r="I3" s="12">
        <v>5.0000000000000001E-3</v>
      </c>
      <c r="J3" s="12">
        <v>2E-3</v>
      </c>
      <c r="K3" s="12">
        <v>1.8000000000000002E-2</v>
      </c>
      <c r="L3" s="12">
        <v>9.0000000000000011E-3</v>
      </c>
      <c r="M3" s="12">
        <v>1E-3</v>
      </c>
    </row>
    <row r="4" spans="1:13" ht="15.6" x14ac:dyDescent="0.3">
      <c r="A4" t="s">
        <v>252</v>
      </c>
      <c r="B4">
        <v>1085</v>
      </c>
      <c r="C4" s="12">
        <v>0.17399999999999999</v>
      </c>
      <c r="D4" s="12">
        <v>0.13</v>
      </c>
      <c r="E4" s="12">
        <v>0.58099999999999996</v>
      </c>
      <c r="F4" s="12">
        <v>3.0000000000000001E-3</v>
      </c>
      <c r="G4" s="12">
        <v>1E-3</v>
      </c>
      <c r="H4" s="12">
        <v>7.9000000000000001E-2</v>
      </c>
      <c r="I4" s="12">
        <v>6.9999999999999993E-3</v>
      </c>
      <c r="J4" s="12">
        <v>3.0000000000000001E-3</v>
      </c>
      <c r="K4" s="12">
        <v>1.3999999999999999E-2</v>
      </c>
      <c r="L4" s="12">
        <v>6.9999999999999993E-3</v>
      </c>
      <c r="M4" s="12">
        <v>1E-3</v>
      </c>
    </row>
  </sheetData>
  <pageMargins left="0.70000000000000007" right="0.70000000000000007" top="0.75" bottom="0.75" header="0.30000000000000004" footer="0.3000000000000000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10D3-5203-446D-9270-2237F39DB62F}">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0.20800000000000002</v>
      </c>
      <c r="D2" s="12">
        <v>0.16899999999999998</v>
      </c>
      <c r="E2" s="12">
        <v>0.58799999999999997</v>
      </c>
      <c r="F2" s="12">
        <v>1E-3</v>
      </c>
      <c r="G2" s="12">
        <v>0</v>
      </c>
      <c r="H2" s="12">
        <v>1.3000000000000001E-2</v>
      </c>
      <c r="I2" s="12">
        <v>4.0000000000000001E-3</v>
      </c>
      <c r="J2" s="12">
        <v>1E-3</v>
      </c>
      <c r="K2" s="12">
        <v>1.1000000000000001E-2</v>
      </c>
      <c r="L2" s="12">
        <v>2E-3</v>
      </c>
      <c r="M2" s="12">
        <v>2E-3</v>
      </c>
    </row>
    <row r="3" spans="1:13" ht="15.6" x14ac:dyDescent="0.3">
      <c r="A3" t="s">
        <v>251</v>
      </c>
      <c r="B3">
        <v>1059</v>
      </c>
      <c r="C3" s="12">
        <v>0.19600000000000001</v>
      </c>
      <c r="D3" s="12">
        <v>0.17</v>
      </c>
      <c r="E3" s="12">
        <v>0.55899999999999994</v>
      </c>
      <c r="F3" s="12">
        <v>5.0000000000000001E-3</v>
      </c>
      <c r="G3" s="12">
        <v>3.0000000000000001E-3</v>
      </c>
      <c r="H3" s="12">
        <v>3.7999999999999999E-2</v>
      </c>
      <c r="I3" s="12">
        <v>3.0000000000000001E-3</v>
      </c>
      <c r="J3" s="12">
        <v>1E-3</v>
      </c>
      <c r="K3" s="12">
        <v>1.3000000000000001E-2</v>
      </c>
      <c r="L3" s="12">
        <v>1.2E-2</v>
      </c>
      <c r="M3" s="12">
        <v>1E-3</v>
      </c>
    </row>
    <row r="4" spans="1:13" ht="15.6" x14ac:dyDescent="0.3">
      <c r="A4" t="s">
        <v>252</v>
      </c>
      <c r="B4">
        <v>1085</v>
      </c>
      <c r="C4" s="12">
        <v>0.222</v>
      </c>
      <c r="D4" s="12">
        <v>0.129</v>
      </c>
      <c r="E4" s="12">
        <v>0.53900000000000003</v>
      </c>
      <c r="F4" s="12">
        <v>4.0000000000000001E-3</v>
      </c>
      <c r="G4" s="12">
        <v>2E-3</v>
      </c>
      <c r="H4" s="12">
        <v>6.7000000000000004E-2</v>
      </c>
      <c r="I4" s="12">
        <v>6.9999999999999993E-3</v>
      </c>
      <c r="J4" s="12">
        <v>1E-3</v>
      </c>
      <c r="K4" s="12">
        <v>1.6E-2</v>
      </c>
      <c r="L4" s="12">
        <v>1.2E-2</v>
      </c>
      <c r="M4" s="12">
        <v>1E-3</v>
      </c>
    </row>
  </sheetData>
  <pageMargins left="0.70000000000000007" right="0.70000000000000007" top="0.75" bottom="0.75" header="0.30000000000000004" footer="0.3000000000000000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78C4-30A3-41DE-88EA-57A250569B23}">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0.13300000000000001</v>
      </c>
      <c r="D2" s="12">
        <v>0.106</v>
      </c>
      <c r="E2" s="12">
        <v>0.48</v>
      </c>
      <c r="F2" s="12">
        <v>2E-3</v>
      </c>
      <c r="G2" s="12">
        <v>2E-3</v>
      </c>
      <c r="H2" s="12">
        <v>0.26200000000000001</v>
      </c>
      <c r="I2" s="12">
        <v>2E-3</v>
      </c>
      <c r="J2" s="12">
        <v>2E-3</v>
      </c>
      <c r="K2" s="12">
        <v>5.0000000000000001E-3</v>
      </c>
      <c r="L2" s="12">
        <v>3.0000000000000001E-3</v>
      </c>
      <c r="M2" s="12">
        <v>3.0000000000000001E-3</v>
      </c>
    </row>
    <row r="3" spans="1:13" ht="15.6" x14ac:dyDescent="0.3">
      <c r="A3" t="s">
        <v>251</v>
      </c>
      <c r="B3">
        <v>1059</v>
      </c>
      <c r="C3" s="12">
        <v>0.125</v>
      </c>
      <c r="D3" s="12">
        <v>0.10400000000000001</v>
      </c>
      <c r="E3" s="12">
        <v>0.40399999999999997</v>
      </c>
      <c r="F3" s="12">
        <v>3.0000000000000001E-3</v>
      </c>
      <c r="G3" s="12">
        <v>2E-3</v>
      </c>
      <c r="H3" s="12">
        <v>0.34200000000000003</v>
      </c>
      <c r="I3" s="12">
        <v>2E-3</v>
      </c>
      <c r="J3" s="12">
        <v>6.0000000000000001E-3</v>
      </c>
      <c r="K3" s="12">
        <v>4.0000000000000001E-3</v>
      </c>
      <c r="L3" s="12">
        <v>4.0000000000000001E-3</v>
      </c>
      <c r="M3" s="12">
        <v>4.0000000000000001E-3</v>
      </c>
    </row>
    <row r="4" spans="1:13" ht="15.6" x14ac:dyDescent="0.3">
      <c r="A4" t="s">
        <v>252</v>
      </c>
      <c r="B4">
        <v>1085</v>
      </c>
      <c r="C4" s="12">
        <v>0.13200000000000001</v>
      </c>
      <c r="D4" s="12">
        <v>0.10800000000000001</v>
      </c>
      <c r="E4" s="12">
        <v>0.38100000000000001</v>
      </c>
      <c r="F4" s="12">
        <v>1E-3</v>
      </c>
      <c r="G4" s="12">
        <v>4.0000000000000001E-3</v>
      </c>
      <c r="H4" s="12">
        <v>0.35399999999999998</v>
      </c>
      <c r="I4" s="12">
        <v>1E-3</v>
      </c>
      <c r="J4" s="12">
        <v>5.0000000000000001E-3</v>
      </c>
      <c r="K4" s="12">
        <v>6.0000000000000001E-3</v>
      </c>
      <c r="L4" s="12">
        <v>3.0000000000000001E-3</v>
      </c>
      <c r="M4" s="12">
        <v>6.0000000000000001E-3</v>
      </c>
    </row>
  </sheetData>
  <pageMargins left="0.70000000000000007" right="0.70000000000000007" top="0.75" bottom="0.75" header="0.30000000000000004" footer="0.3000000000000000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9922-D1DE-4D14-8D5D-77B557AACC1E}">
  <dimension ref="A1:M4"/>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0.18899999999999997</v>
      </c>
      <c r="D2" s="12">
        <v>0.215</v>
      </c>
      <c r="E2" s="12">
        <v>0.55299999999999994</v>
      </c>
      <c r="F2" s="12">
        <v>2E-3</v>
      </c>
      <c r="G2" s="12">
        <v>1E-3</v>
      </c>
      <c r="H2" s="12">
        <v>1.9E-2</v>
      </c>
      <c r="I2" s="12">
        <v>3.0000000000000001E-3</v>
      </c>
      <c r="J2" s="12">
        <v>0</v>
      </c>
      <c r="K2" s="12">
        <v>1.3999999999999999E-2</v>
      </c>
      <c r="L2" s="12">
        <v>2E-3</v>
      </c>
      <c r="M2" s="12">
        <v>1E-3</v>
      </c>
    </row>
    <row r="3" spans="1:13" ht="15.6" x14ac:dyDescent="0.3">
      <c r="A3" t="s">
        <v>251</v>
      </c>
      <c r="B3">
        <v>1059</v>
      </c>
      <c r="C3" s="12">
        <v>0.152</v>
      </c>
      <c r="D3" s="12">
        <v>0.22899999999999998</v>
      </c>
      <c r="E3" s="12">
        <v>0.55500000000000005</v>
      </c>
      <c r="F3" s="12">
        <v>1E-3</v>
      </c>
      <c r="G3" s="12">
        <v>1E-3</v>
      </c>
      <c r="H3" s="12">
        <v>4.5999999999999999E-2</v>
      </c>
      <c r="I3" s="12">
        <v>3.0000000000000001E-3</v>
      </c>
      <c r="J3" s="12">
        <v>1E-3</v>
      </c>
      <c r="K3" s="12">
        <v>9.0000000000000011E-3</v>
      </c>
      <c r="L3" s="12">
        <v>2E-3</v>
      </c>
      <c r="M3" s="12">
        <v>1E-3</v>
      </c>
    </row>
    <row r="4" spans="1:13" ht="15.6" x14ac:dyDescent="0.3">
      <c r="A4" t="s">
        <v>252</v>
      </c>
      <c r="B4">
        <v>1085</v>
      </c>
      <c r="C4" s="12">
        <v>0.20300000000000001</v>
      </c>
      <c r="D4" s="12">
        <v>0.19699999999999998</v>
      </c>
      <c r="E4" s="12">
        <v>0.50600000000000001</v>
      </c>
      <c r="F4" s="12">
        <v>0</v>
      </c>
      <c r="G4" s="12">
        <v>0</v>
      </c>
      <c r="H4" s="12">
        <v>7.5999999999999998E-2</v>
      </c>
      <c r="I4" s="12">
        <v>6.0000000000000001E-3</v>
      </c>
      <c r="J4" s="12">
        <v>1E-3</v>
      </c>
      <c r="K4" s="12">
        <v>6.9999999999999993E-3</v>
      </c>
      <c r="L4" s="12">
        <v>3.0000000000000001E-3</v>
      </c>
      <c r="M4" s="12">
        <v>1E-3</v>
      </c>
    </row>
  </sheetData>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A50B5-7B06-46A5-B6D0-C80CB7BD408D}">
  <dimension ref="A1:E93"/>
  <sheetViews>
    <sheetView workbookViewId="0"/>
  </sheetViews>
  <sheetFormatPr baseColWidth="10" defaultColWidth="11" defaultRowHeight="15.9" x14ac:dyDescent="0.3"/>
  <cols>
    <col min="1" max="1" width="12.09765625" customWidth="1"/>
    <col min="2" max="2" width="14.3984375" customWidth="1"/>
    <col min="3" max="3" width="33.59765625" customWidth="1"/>
    <col min="4" max="4" width="34.3984375" style="1" customWidth="1"/>
    <col min="5" max="5" width="32.5" customWidth="1"/>
    <col min="6" max="6" width="11" customWidth="1"/>
  </cols>
  <sheetData>
    <row r="1" spans="1:5" ht="15.6" x14ac:dyDescent="0.3">
      <c r="A1" t="s">
        <v>109</v>
      </c>
      <c r="B1" t="s">
        <v>110</v>
      </c>
      <c r="C1" t="s">
        <v>111</v>
      </c>
      <c r="D1" s="1" t="s">
        <v>112</v>
      </c>
      <c r="E1" t="s">
        <v>113</v>
      </c>
    </row>
    <row r="2" spans="1:5" s="1" customFormat="1" ht="31.2" x14ac:dyDescent="0.3">
      <c r="A2" s="1">
        <v>6</v>
      </c>
      <c r="B2" s="1">
        <v>601</v>
      </c>
      <c r="C2" s="1" t="s">
        <v>114</v>
      </c>
      <c r="D2" s="1" t="s">
        <v>80</v>
      </c>
    </row>
    <row r="3" spans="1:5" s="1" customFormat="1" ht="31.2" x14ac:dyDescent="0.3">
      <c r="A3" s="1">
        <v>6</v>
      </c>
      <c r="B3" s="1">
        <v>602</v>
      </c>
      <c r="C3" s="1" t="s">
        <v>115</v>
      </c>
      <c r="D3" s="1" t="s">
        <v>80</v>
      </c>
    </row>
    <row r="4" spans="1:5" s="1" customFormat="1" ht="31.2" x14ac:dyDescent="0.3">
      <c r="A4" s="1">
        <v>6</v>
      </c>
      <c r="B4" s="1">
        <v>603</v>
      </c>
      <c r="C4" s="1" t="s">
        <v>116</v>
      </c>
      <c r="D4" s="1" t="s">
        <v>80</v>
      </c>
    </row>
    <row r="5" spans="1:5" s="1" customFormat="1" ht="31.2" x14ac:dyDescent="0.3">
      <c r="A5" s="1">
        <v>6</v>
      </c>
      <c r="B5" s="1">
        <v>604</v>
      </c>
      <c r="C5" s="1" t="s">
        <v>117</v>
      </c>
      <c r="D5" s="1" t="s">
        <v>80</v>
      </c>
    </row>
    <row r="6" spans="1:5" s="1" customFormat="1" ht="31.2" x14ac:dyDescent="0.3">
      <c r="A6" s="1">
        <v>6</v>
      </c>
      <c r="B6" s="1">
        <v>605</v>
      </c>
      <c r="C6" s="1" t="s">
        <v>118</v>
      </c>
      <c r="D6" s="1" t="s">
        <v>119</v>
      </c>
    </row>
    <row r="7" spans="1:5" s="1" customFormat="1" ht="31.2" x14ac:dyDescent="0.3">
      <c r="A7" s="1">
        <v>6</v>
      </c>
      <c r="B7" s="1">
        <v>606</v>
      </c>
      <c r="C7" s="1" t="s">
        <v>120</v>
      </c>
      <c r="D7" s="1" t="s">
        <v>119</v>
      </c>
    </row>
    <row r="8" spans="1:5" s="1" customFormat="1" ht="46.8" x14ac:dyDescent="0.3">
      <c r="A8" s="1">
        <v>6</v>
      </c>
      <c r="B8" s="1">
        <v>607</v>
      </c>
      <c r="C8" s="1" t="s">
        <v>121</v>
      </c>
      <c r="D8" s="1" t="s">
        <v>119</v>
      </c>
    </row>
    <row r="9" spans="1:5" s="1" customFormat="1" ht="31.2" x14ac:dyDescent="0.3">
      <c r="A9" s="1">
        <v>6</v>
      </c>
      <c r="B9" s="1">
        <v>608</v>
      </c>
      <c r="C9" s="1" t="s">
        <v>122</v>
      </c>
      <c r="D9" s="1" t="s">
        <v>119</v>
      </c>
    </row>
    <row r="10" spans="1:5" s="1" customFormat="1" ht="31.2" x14ac:dyDescent="0.3">
      <c r="A10" s="1">
        <v>6</v>
      </c>
      <c r="B10" s="1">
        <v>609</v>
      </c>
      <c r="C10" s="1" t="s">
        <v>123</v>
      </c>
      <c r="D10" s="1" t="s">
        <v>119</v>
      </c>
    </row>
    <row r="11" spans="1:5" s="1" customFormat="1" ht="46.8" x14ac:dyDescent="0.3">
      <c r="A11" s="1">
        <v>6</v>
      </c>
      <c r="B11" s="1">
        <v>610</v>
      </c>
      <c r="C11" s="1" t="s">
        <v>124</v>
      </c>
      <c r="D11" s="1" t="s">
        <v>119</v>
      </c>
    </row>
    <row r="12" spans="1:5" s="1" customFormat="1" ht="31.2" x14ac:dyDescent="0.3">
      <c r="A12" s="1">
        <v>6</v>
      </c>
      <c r="B12" s="1">
        <v>611</v>
      </c>
      <c r="C12" s="1" t="s">
        <v>125</v>
      </c>
      <c r="D12" s="1" t="s">
        <v>119</v>
      </c>
    </row>
    <row r="13" spans="1:5" s="1" customFormat="1" ht="46.8" x14ac:dyDescent="0.3">
      <c r="A13" s="1">
        <v>11</v>
      </c>
      <c r="B13" s="1">
        <v>1101</v>
      </c>
      <c r="C13" s="1" t="s">
        <v>126</v>
      </c>
      <c r="D13" s="1" t="s">
        <v>127</v>
      </c>
    </row>
    <row r="14" spans="1:5" s="1" customFormat="1" ht="15.6" x14ac:dyDescent="0.3">
      <c r="A14" s="1">
        <v>12</v>
      </c>
      <c r="B14" s="1">
        <v>1201</v>
      </c>
      <c r="C14" s="1" t="s">
        <v>128</v>
      </c>
      <c r="D14" s="1" t="s">
        <v>80</v>
      </c>
    </row>
    <row r="15" spans="1:5" s="1" customFormat="1" ht="15.6" x14ac:dyDescent="0.3">
      <c r="A15" s="1">
        <v>12</v>
      </c>
      <c r="B15" s="1">
        <v>1202</v>
      </c>
      <c r="C15" s="1" t="s">
        <v>129</v>
      </c>
      <c r="D15" s="1" t="s">
        <v>80</v>
      </c>
    </row>
    <row r="16" spans="1:5" s="1" customFormat="1" ht="46.8" x14ac:dyDescent="0.3">
      <c r="A16" s="1">
        <v>13</v>
      </c>
      <c r="B16" s="1">
        <v>1301</v>
      </c>
      <c r="C16" s="1" t="s">
        <v>130</v>
      </c>
      <c r="D16" s="1" t="s">
        <v>80</v>
      </c>
    </row>
    <row r="17" spans="1:5" s="1" customFormat="1" ht="46.8" x14ac:dyDescent="0.3">
      <c r="A17" s="1">
        <v>14</v>
      </c>
      <c r="B17" s="1">
        <v>1401</v>
      </c>
      <c r="C17" s="1" t="s">
        <v>131</v>
      </c>
      <c r="D17" s="1" t="s">
        <v>132</v>
      </c>
    </row>
    <row r="18" spans="1:5" s="1" customFormat="1" ht="46.8" x14ac:dyDescent="0.3">
      <c r="A18" s="1">
        <v>14</v>
      </c>
      <c r="B18" s="1">
        <v>1402</v>
      </c>
      <c r="C18" s="1" t="s">
        <v>133</v>
      </c>
      <c r="D18" s="1" t="s">
        <v>132</v>
      </c>
    </row>
    <row r="19" spans="1:5" s="1" customFormat="1" ht="46.8" x14ac:dyDescent="0.3">
      <c r="A19" s="1">
        <v>14</v>
      </c>
      <c r="B19" s="1">
        <v>1403</v>
      </c>
      <c r="C19" s="1" t="s">
        <v>134</v>
      </c>
      <c r="D19" s="1" t="s">
        <v>132</v>
      </c>
    </row>
    <row r="20" spans="1:5" s="1" customFormat="1" ht="62.4" x14ac:dyDescent="0.3">
      <c r="A20" s="1">
        <v>14</v>
      </c>
      <c r="B20" s="1">
        <v>1404</v>
      </c>
      <c r="C20" s="1" t="s">
        <v>135</v>
      </c>
      <c r="D20" s="1" t="s">
        <v>132</v>
      </c>
    </row>
    <row r="21" spans="1:5" s="1" customFormat="1" ht="78" x14ac:dyDescent="0.3">
      <c r="A21" s="1">
        <v>14</v>
      </c>
      <c r="B21" s="1">
        <v>1405</v>
      </c>
      <c r="C21" s="1" t="s">
        <v>136</v>
      </c>
      <c r="D21" s="1" t="s">
        <v>132</v>
      </c>
    </row>
    <row r="22" spans="1:5" s="1" customFormat="1" ht="78" x14ac:dyDescent="0.3">
      <c r="A22" s="1">
        <v>14</v>
      </c>
      <c r="B22" s="1">
        <v>1406</v>
      </c>
      <c r="C22" s="1" t="s">
        <v>137</v>
      </c>
      <c r="D22" s="1" t="s">
        <v>132</v>
      </c>
    </row>
    <row r="23" spans="1:5" s="1" customFormat="1" ht="78" x14ac:dyDescent="0.3">
      <c r="A23" s="1">
        <v>14</v>
      </c>
      <c r="B23" s="1">
        <v>1407</v>
      </c>
      <c r="C23" s="1" t="s">
        <v>138</v>
      </c>
      <c r="D23" s="1" t="s">
        <v>132</v>
      </c>
    </row>
    <row r="24" spans="1:5" ht="62.4" x14ac:dyDescent="0.3">
      <c r="A24" s="1">
        <v>14</v>
      </c>
      <c r="B24" s="1">
        <v>1408</v>
      </c>
      <c r="C24" s="1" t="s">
        <v>139</v>
      </c>
      <c r="D24" s="1" t="s">
        <v>132</v>
      </c>
      <c r="E24" s="1"/>
    </row>
    <row r="25" spans="1:5" ht="62.4" x14ac:dyDescent="0.3">
      <c r="A25" s="1">
        <v>14</v>
      </c>
      <c r="B25" s="1">
        <v>1409</v>
      </c>
      <c r="C25" s="1" t="s">
        <v>140</v>
      </c>
      <c r="D25" s="1" t="s">
        <v>132</v>
      </c>
      <c r="E25" s="1"/>
    </row>
    <row r="26" spans="1:5" ht="62.4" x14ac:dyDescent="0.3">
      <c r="A26" s="1">
        <v>14</v>
      </c>
      <c r="B26" s="1">
        <v>1410</v>
      </c>
      <c r="C26" s="1" t="s">
        <v>141</v>
      </c>
      <c r="D26" s="1" t="s">
        <v>132</v>
      </c>
      <c r="E26" s="1"/>
    </row>
    <row r="27" spans="1:5" ht="62.4" x14ac:dyDescent="0.3">
      <c r="A27" s="1">
        <v>14</v>
      </c>
      <c r="B27" s="1">
        <v>1411</v>
      </c>
      <c r="C27" s="1" t="s">
        <v>142</v>
      </c>
      <c r="D27" s="1" t="s">
        <v>132</v>
      </c>
      <c r="E27" s="1"/>
    </row>
    <row r="28" spans="1:5" ht="46.8" x14ac:dyDescent="0.3">
      <c r="A28" s="1">
        <v>14</v>
      </c>
      <c r="B28" s="1">
        <v>1412</v>
      </c>
      <c r="C28" s="1" t="s">
        <v>143</v>
      </c>
      <c r="D28" s="1" t="s">
        <v>132</v>
      </c>
      <c r="E28" s="1"/>
    </row>
    <row r="29" spans="1:5" ht="46.8" x14ac:dyDescent="0.3">
      <c r="A29" s="1">
        <v>14</v>
      </c>
      <c r="B29" s="1">
        <v>1413</v>
      </c>
      <c r="C29" s="1" t="s">
        <v>144</v>
      </c>
      <c r="D29" s="1" t="s">
        <v>132</v>
      </c>
      <c r="E29" s="1"/>
    </row>
    <row r="30" spans="1:5" ht="46.8" x14ac:dyDescent="0.3">
      <c r="A30" s="1">
        <v>14</v>
      </c>
      <c r="B30" s="1">
        <v>1414</v>
      </c>
      <c r="C30" s="1" t="s">
        <v>145</v>
      </c>
      <c r="D30" s="1" t="s">
        <v>132</v>
      </c>
      <c r="E30" s="1"/>
    </row>
    <row r="31" spans="1:5" ht="46.8" x14ac:dyDescent="0.3">
      <c r="A31" s="1">
        <v>14</v>
      </c>
      <c r="B31" s="1">
        <v>1415</v>
      </c>
      <c r="C31" s="1" t="s">
        <v>146</v>
      </c>
      <c r="D31" s="1" t="s">
        <v>132</v>
      </c>
      <c r="E31" s="1"/>
    </row>
    <row r="32" spans="1:5" ht="46.8" x14ac:dyDescent="0.3">
      <c r="A32" s="1">
        <v>14</v>
      </c>
      <c r="B32" s="1">
        <v>1416</v>
      </c>
      <c r="C32" s="1" t="s">
        <v>147</v>
      </c>
      <c r="D32" s="1" t="s">
        <v>132</v>
      </c>
      <c r="E32" s="1"/>
    </row>
    <row r="33" spans="1:5" ht="46.8" x14ac:dyDescent="0.3">
      <c r="A33" s="1">
        <v>14</v>
      </c>
      <c r="B33" s="1">
        <v>1417</v>
      </c>
      <c r="C33" s="1" t="s">
        <v>148</v>
      </c>
      <c r="D33" s="1" t="s">
        <v>132</v>
      </c>
      <c r="E33" s="1"/>
    </row>
    <row r="34" spans="1:5" ht="46.8" x14ac:dyDescent="0.3">
      <c r="A34" s="1">
        <v>14</v>
      </c>
      <c r="B34" s="1">
        <v>1418</v>
      </c>
      <c r="C34" s="1" t="s">
        <v>149</v>
      </c>
      <c r="D34" s="1" t="s">
        <v>132</v>
      </c>
      <c r="E34" s="1"/>
    </row>
    <row r="35" spans="1:5" ht="62.4" x14ac:dyDescent="0.3">
      <c r="A35" s="1">
        <v>14</v>
      </c>
      <c r="B35" s="1">
        <v>1419</v>
      </c>
      <c r="C35" s="1" t="s">
        <v>150</v>
      </c>
      <c r="D35" s="1" t="s">
        <v>132</v>
      </c>
      <c r="E35" s="1"/>
    </row>
    <row r="36" spans="1:5" ht="62.4" x14ac:dyDescent="0.3">
      <c r="A36" s="1">
        <v>14</v>
      </c>
      <c r="B36" s="1">
        <v>1420</v>
      </c>
      <c r="C36" s="1" t="s">
        <v>151</v>
      </c>
      <c r="D36" s="1" t="s">
        <v>132</v>
      </c>
      <c r="E36" s="1"/>
    </row>
    <row r="37" spans="1:5" ht="78" x14ac:dyDescent="0.3">
      <c r="A37" s="1">
        <v>14</v>
      </c>
      <c r="B37" s="1">
        <v>1421</v>
      </c>
      <c r="C37" s="1" t="s">
        <v>152</v>
      </c>
      <c r="D37" s="1" t="s">
        <v>132</v>
      </c>
      <c r="E37" s="1"/>
    </row>
    <row r="38" spans="1:5" ht="62.4" x14ac:dyDescent="0.3">
      <c r="A38" s="1">
        <v>14</v>
      </c>
      <c r="B38" s="1">
        <v>1422</v>
      </c>
      <c r="C38" s="1" t="s">
        <v>153</v>
      </c>
      <c r="D38" s="1" t="s">
        <v>132</v>
      </c>
      <c r="E38" s="1"/>
    </row>
    <row r="39" spans="1:5" ht="62.4" x14ac:dyDescent="0.3">
      <c r="A39" s="1">
        <v>14</v>
      </c>
      <c r="B39" s="1">
        <v>1423</v>
      </c>
      <c r="C39" s="1" t="s">
        <v>154</v>
      </c>
      <c r="D39" s="1" t="s">
        <v>132</v>
      </c>
      <c r="E39" s="1"/>
    </row>
    <row r="40" spans="1:5" ht="62.4" x14ac:dyDescent="0.3">
      <c r="A40" s="1">
        <v>14</v>
      </c>
      <c r="B40" s="1">
        <v>1424</v>
      </c>
      <c r="C40" s="1" t="s">
        <v>155</v>
      </c>
      <c r="D40" s="1" t="s">
        <v>132</v>
      </c>
      <c r="E40" s="1"/>
    </row>
    <row r="41" spans="1:5" ht="62.4" x14ac:dyDescent="0.3">
      <c r="A41" s="1">
        <v>14</v>
      </c>
      <c r="B41" s="1">
        <v>1425</v>
      </c>
      <c r="C41" s="1" t="s">
        <v>156</v>
      </c>
      <c r="D41" s="1" t="s">
        <v>132</v>
      </c>
      <c r="E41" s="1"/>
    </row>
    <row r="42" spans="1:5" ht="62.4" x14ac:dyDescent="0.3">
      <c r="A42" s="1">
        <v>14</v>
      </c>
      <c r="B42" s="1">
        <v>1426</v>
      </c>
      <c r="C42" s="1" t="s">
        <v>157</v>
      </c>
      <c r="D42" s="1" t="s">
        <v>132</v>
      </c>
      <c r="E42" s="1"/>
    </row>
    <row r="43" spans="1:5" ht="62.4" x14ac:dyDescent="0.3">
      <c r="A43" s="1">
        <v>14</v>
      </c>
      <c r="B43" s="1">
        <v>1427</v>
      </c>
      <c r="C43" s="1" t="s">
        <v>158</v>
      </c>
      <c r="D43" s="1" t="s">
        <v>132</v>
      </c>
      <c r="E43" s="1"/>
    </row>
    <row r="44" spans="1:5" ht="62.4" x14ac:dyDescent="0.3">
      <c r="A44" s="1">
        <v>14</v>
      </c>
      <c r="B44" s="1">
        <v>1428</v>
      </c>
      <c r="C44" s="1" t="s">
        <v>159</v>
      </c>
      <c r="D44" s="1" t="s">
        <v>132</v>
      </c>
      <c r="E44" s="1"/>
    </row>
    <row r="45" spans="1:5" ht="62.4" x14ac:dyDescent="0.3">
      <c r="A45" s="1">
        <v>14</v>
      </c>
      <c r="B45" s="1">
        <v>1429</v>
      </c>
      <c r="C45" s="1" t="s">
        <v>160</v>
      </c>
      <c r="D45" s="1" t="s">
        <v>132</v>
      </c>
      <c r="E45" s="1"/>
    </row>
    <row r="46" spans="1:5" ht="46.8" x14ac:dyDescent="0.3">
      <c r="A46" s="1">
        <v>14</v>
      </c>
      <c r="B46" s="1">
        <v>1430</v>
      </c>
      <c r="C46" s="1" t="s">
        <v>161</v>
      </c>
      <c r="D46" s="1" t="s">
        <v>132</v>
      </c>
      <c r="E46" s="1"/>
    </row>
    <row r="47" spans="1:5" ht="62.4" x14ac:dyDescent="0.3">
      <c r="A47" s="1">
        <v>14</v>
      </c>
      <c r="B47" s="1">
        <v>1431</v>
      </c>
      <c r="C47" s="1" t="s">
        <v>162</v>
      </c>
      <c r="D47" s="1" t="s">
        <v>132</v>
      </c>
      <c r="E47" s="1"/>
    </row>
    <row r="48" spans="1:5" ht="46.8" x14ac:dyDescent="0.3">
      <c r="A48" s="1">
        <v>14</v>
      </c>
      <c r="B48" s="1">
        <v>1432</v>
      </c>
      <c r="C48" s="1" t="s">
        <v>163</v>
      </c>
      <c r="D48" s="1" t="s">
        <v>132</v>
      </c>
      <c r="E48" s="1"/>
    </row>
    <row r="49" spans="1:5" ht="46.8" x14ac:dyDescent="0.3">
      <c r="A49" s="1">
        <v>14</v>
      </c>
      <c r="B49" s="1">
        <v>1433</v>
      </c>
      <c r="C49" s="1" t="s">
        <v>164</v>
      </c>
      <c r="D49" s="1" t="s">
        <v>132</v>
      </c>
      <c r="E49" s="1"/>
    </row>
    <row r="50" spans="1:5" ht="62.4" x14ac:dyDescent="0.3">
      <c r="A50" s="1">
        <v>14</v>
      </c>
      <c r="B50" s="1">
        <v>1434</v>
      </c>
      <c r="C50" s="1" t="s">
        <v>165</v>
      </c>
      <c r="D50" s="1" t="s">
        <v>132</v>
      </c>
      <c r="E50" s="1"/>
    </row>
    <row r="51" spans="1:5" ht="46.8" x14ac:dyDescent="0.3">
      <c r="A51" s="1">
        <v>14</v>
      </c>
      <c r="B51" s="1">
        <v>1435</v>
      </c>
      <c r="C51" s="1" t="s">
        <v>166</v>
      </c>
      <c r="D51" s="1" t="s">
        <v>132</v>
      </c>
      <c r="E51" s="1"/>
    </row>
    <row r="52" spans="1:5" ht="78" x14ac:dyDescent="0.3">
      <c r="A52" s="1">
        <v>14</v>
      </c>
      <c r="B52" s="1">
        <v>1436</v>
      </c>
      <c r="C52" s="1" t="s">
        <v>167</v>
      </c>
      <c r="D52" s="1" t="s">
        <v>132</v>
      </c>
      <c r="E52" s="1"/>
    </row>
    <row r="53" spans="1:5" ht="62.4" x14ac:dyDescent="0.3">
      <c r="A53" s="1">
        <v>14</v>
      </c>
      <c r="B53" s="1">
        <v>1437</v>
      </c>
      <c r="C53" s="1" t="s">
        <v>168</v>
      </c>
      <c r="D53" s="1" t="s">
        <v>132</v>
      </c>
      <c r="E53" s="1"/>
    </row>
    <row r="54" spans="1:5" ht="62.4" x14ac:dyDescent="0.3">
      <c r="A54" s="1">
        <v>14</v>
      </c>
      <c r="B54" s="1">
        <v>1438</v>
      </c>
      <c r="C54" s="1" t="s">
        <v>169</v>
      </c>
      <c r="D54" s="1" t="s">
        <v>132</v>
      </c>
      <c r="E54" s="1"/>
    </row>
    <row r="55" spans="1:5" ht="78" x14ac:dyDescent="0.3">
      <c r="A55" s="1">
        <v>14</v>
      </c>
      <c r="B55" s="1">
        <v>1439</v>
      </c>
      <c r="C55" s="1" t="s">
        <v>170</v>
      </c>
      <c r="D55" s="1" t="s">
        <v>132</v>
      </c>
      <c r="E55" s="1"/>
    </row>
    <row r="56" spans="1:5" ht="78" x14ac:dyDescent="0.3">
      <c r="A56" s="1">
        <v>14</v>
      </c>
      <c r="B56" s="1">
        <v>1440</v>
      </c>
      <c r="C56" s="1" t="s">
        <v>171</v>
      </c>
      <c r="D56" s="1" t="s">
        <v>132</v>
      </c>
      <c r="E56" s="1"/>
    </row>
    <row r="57" spans="1:5" ht="46.8" x14ac:dyDescent="0.3">
      <c r="A57" s="1">
        <v>14</v>
      </c>
      <c r="B57" s="1">
        <v>1441</v>
      </c>
      <c r="C57" s="1" t="s">
        <v>172</v>
      </c>
      <c r="D57" s="1" t="s">
        <v>132</v>
      </c>
      <c r="E57" s="1"/>
    </row>
    <row r="58" spans="1:5" ht="46.8" x14ac:dyDescent="0.3">
      <c r="A58" s="1">
        <v>14</v>
      </c>
      <c r="B58" s="1">
        <v>1442</v>
      </c>
      <c r="C58" s="1" t="s">
        <v>173</v>
      </c>
      <c r="D58" s="1" t="s">
        <v>132</v>
      </c>
      <c r="E58" s="1"/>
    </row>
    <row r="59" spans="1:5" ht="46.8" x14ac:dyDescent="0.3">
      <c r="A59" s="1">
        <v>14</v>
      </c>
      <c r="B59" s="1">
        <v>1443</v>
      </c>
      <c r="C59" s="1" t="s">
        <v>174</v>
      </c>
      <c r="D59" s="1" t="s">
        <v>132</v>
      </c>
      <c r="E59" s="1"/>
    </row>
    <row r="60" spans="1:5" ht="46.8" x14ac:dyDescent="0.3">
      <c r="A60" s="1">
        <v>14</v>
      </c>
      <c r="B60" s="1">
        <v>1444</v>
      </c>
      <c r="C60" s="1" t="s">
        <v>175</v>
      </c>
      <c r="D60" s="1" t="s">
        <v>132</v>
      </c>
      <c r="E60" s="1"/>
    </row>
    <row r="61" spans="1:5" ht="46.8" x14ac:dyDescent="0.3">
      <c r="A61" s="1">
        <v>14</v>
      </c>
      <c r="B61" s="1">
        <v>1445</v>
      </c>
      <c r="C61" s="1" t="s">
        <v>176</v>
      </c>
      <c r="D61" s="1" t="s">
        <v>132</v>
      </c>
      <c r="E61" s="1"/>
    </row>
    <row r="62" spans="1:5" ht="46.8" x14ac:dyDescent="0.3">
      <c r="A62" s="1">
        <v>14</v>
      </c>
      <c r="B62" s="1">
        <v>1446</v>
      </c>
      <c r="C62" s="1" t="s">
        <v>177</v>
      </c>
      <c r="D62" s="1" t="s">
        <v>132</v>
      </c>
      <c r="E62" s="1"/>
    </row>
    <row r="63" spans="1:5" ht="46.8" x14ac:dyDescent="0.3">
      <c r="A63" s="1">
        <v>14</v>
      </c>
      <c r="B63" s="1">
        <v>1447</v>
      </c>
      <c r="C63" s="1" t="s">
        <v>178</v>
      </c>
      <c r="D63" s="1" t="s">
        <v>132</v>
      </c>
      <c r="E63" s="1"/>
    </row>
    <row r="64" spans="1:5" ht="46.8" x14ac:dyDescent="0.3">
      <c r="A64" s="1">
        <v>14</v>
      </c>
      <c r="B64" s="1">
        <v>1448</v>
      </c>
      <c r="C64" s="1" t="s">
        <v>179</v>
      </c>
      <c r="D64" s="1" t="s">
        <v>132</v>
      </c>
      <c r="E64" s="1"/>
    </row>
    <row r="65" spans="1:5" ht="46.8" x14ac:dyDescent="0.3">
      <c r="A65" s="1">
        <v>14</v>
      </c>
      <c r="B65" s="1">
        <v>1449</v>
      </c>
      <c r="C65" s="1" t="s">
        <v>180</v>
      </c>
      <c r="D65" s="1" t="s">
        <v>132</v>
      </c>
      <c r="E65" s="1"/>
    </row>
    <row r="66" spans="1:5" ht="46.8" x14ac:dyDescent="0.3">
      <c r="A66" s="1">
        <v>14</v>
      </c>
      <c r="B66" s="1">
        <v>1450</v>
      </c>
      <c r="C66" s="1" t="s">
        <v>181</v>
      </c>
      <c r="D66" s="1" t="s">
        <v>132</v>
      </c>
      <c r="E66" s="1"/>
    </row>
    <row r="67" spans="1:5" ht="46.8" x14ac:dyDescent="0.3">
      <c r="A67" s="1">
        <v>14</v>
      </c>
      <c r="B67" s="1">
        <v>1451</v>
      </c>
      <c r="C67" s="1" t="s">
        <v>182</v>
      </c>
      <c r="D67" s="1" t="s">
        <v>132</v>
      </c>
      <c r="E67" s="1"/>
    </row>
    <row r="68" spans="1:5" ht="46.8" x14ac:dyDescent="0.3">
      <c r="A68" s="1">
        <v>14</v>
      </c>
      <c r="B68" s="1">
        <v>1452</v>
      </c>
      <c r="C68" s="1" t="s">
        <v>183</v>
      </c>
      <c r="D68" s="1" t="s">
        <v>132</v>
      </c>
      <c r="E68" s="1"/>
    </row>
    <row r="69" spans="1:5" ht="62.4" x14ac:dyDescent="0.3">
      <c r="A69" s="1">
        <v>14</v>
      </c>
      <c r="B69" s="1">
        <v>1453</v>
      </c>
      <c r="C69" s="1" t="s">
        <v>184</v>
      </c>
      <c r="D69" s="1" t="s">
        <v>132</v>
      </c>
      <c r="E69" s="1"/>
    </row>
    <row r="70" spans="1:5" ht="46.8" x14ac:dyDescent="0.3">
      <c r="A70" s="1">
        <v>14</v>
      </c>
      <c r="B70" s="1">
        <v>1454</v>
      </c>
      <c r="C70" s="1" t="s">
        <v>185</v>
      </c>
      <c r="D70" s="1" t="s">
        <v>132</v>
      </c>
      <c r="E70" s="1"/>
    </row>
    <row r="71" spans="1:5" ht="78" x14ac:dyDescent="0.3">
      <c r="A71" s="1">
        <v>14</v>
      </c>
      <c r="B71" s="1">
        <v>1455</v>
      </c>
      <c r="C71" s="1" t="s">
        <v>186</v>
      </c>
      <c r="D71" s="1" t="s">
        <v>132</v>
      </c>
      <c r="E71" s="1" t="s">
        <v>187</v>
      </c>
    </row>
    <row r="72" spans="1:5" ht="46.8" x14ac:dyDescent="0.3">
      <c r="A72" s="1">
        <v>14</v>
      </c>
      <c r="B72" s="1">
        <v>1456</v>
      </c>
      <c r="C72" s="1" t="s">
        <v>188</v>
      </c>
      <c r="D72" s="1" t="s">
        <v>132</v>
      </c>
      <c r="E72" s="1"/>
    </row>
    <row r="73" spans="1:5" ht="46.8" x14ac:dyDescent="0.3">
      <c r="A73" s="1">
        <v>14</v>
      </c>
      <c r="B73" s="1">
        <v>1457</v>
      </c>
      <c r="C73" s="1" t="s">
        <v>189</v>
      </c>
      <c r="D73" s="1" t="s">
        <v>132</v>
      </c>
      <c r="E73" s="1"/>
    </row>
    <row r="74" spans="1:5" ht="46.8" x14ac:dyDescent="0.3">
      <c r="A74" s="1">
        <v>14</v>
      </c>
      <c r="B74" s="1">
        <v>1458</v>
      </c>
      <c r="C74" s="1" t="s">
        <v>190</v>
      </c>
      <c r="D74" s="1" t="s">
        <v>132</v>
      </c>
      <c r="E74" s="1"/>
    </row>
    <row r="75" spans="1:5" ht="46.8" x14ac:dyDescent="0.3">
      <c r="A75" s="1">
        <v>14</v>
      </c>
      <c r="B75" s="1">
        <v>1459</v>
      </c>
      <c r="C75" s="1" t="s">
        <v>191</v>
      </c>
      <c r="D75" s="1" t="s">
        <v>132</v>
      </c>
      <c r="E75" s="1"/>
    </row>
    <row r="76" spans="1:5" ht="46.8" x14ac:dyDescent="0.3">
      <c r="A76" s="1">
        <v>14</v>
      </c>
      <c r="B76" s="1">
        <v>1460</v>
      </c>
      <c r="C76" s="1" t="s">
        <v>192</v>
      </c>
      <c r="D76" s="1" t="s">
        <v>132</v>
      </c>
      <c r="E76" s="1"/>
    </row>
    <row r="77" spans="1:5" ht="62.4" x14ac:dyDescent="0.3">
      <c r="A77" s="1">
        <v>14</v>
      </c>
      <c r="B77" s="1">
        <v>1461</v>
      </c>
      <c r="C77" s="1" t="s">
        <v>193</v>
      </c>
      <c r="D77" s="1" t="s">
        <v>132</v>
      </c>
      <c r="E77" s="1"/>
    </row>
    <row r="78" spans="1:5" ht="62.4" x14ac:dyDescent="0.3">
      <c r="A78" s="1">
        <v>14</v>
      </c>
      <c r="B78" s="1">
        <v>1462</v>
      </c>
      <c r="C78" s="1" t="s">
        <v>194</v>
      </c>
      <c r="D78" s="1" t="s">
        <v>132</v>
      </c>
      <c r="E78" s="1"/>
    </row>
    <row r="79" spans="1:5" ht="62.4" x14ac:dyDescent="0.3">
      <c r="A79" s="1">
        <v>14</v>
      </c>
      <c r="B79" s="1">
        <v>1463</v>
      </c>
      <c r="C79" s="1" t="s">
        <v>195</v>
      </c>
      <c r="D79" s="1" t="s">
        <v>132</v>
      </c>
      <c r="E79" s="1"/>
    </row>
    <row r="80" spans="1:5" ht="62.4" x14ac:dyDescent="0.3">
      <c r="A80" s="1">
        <v>14</v>
      </c>
      <c r="B80" s="1">
        <v>1464</v>
      </c>
      <c r="C80" s="1" t="s">
        <v>196</v>
      </c>
      <c r="D80" s="1" t="s">
        <v>132</v>
      </c>
      <c r="E80" s="1"/>
    </row>
    <row r="81" spans="1:5" ht="62.4" x14ac:dyDescent="0.3">
      <c r="A81" s="1">
        <v>14</v>
      </c>
      <c r="B81" s="1">
        <v>1465</v>
      </c>
      <c r="C81" s="1" t="s">
        <v>197</v>
      </c>
      <c r="D81" s="1" t="s">
        <v>132</v>
      </c>
      <c r="E81" s="1"/>
    </row>
    <row r="82" spans="1:5" ht="46.8" x14ac:dyDescent="0.3">
      <c r="A82" s="1">
        <v>14</v>
      </c>
      <c r="B82" s="1">
        <v>1466</v>
      </c>
      <c r="C82" s="1" t="s">
        <v>198</v>
      </c>
      <c r="D82" s="1" t="s">
        <v>132</v>
      </c>
      <c r="E82" s="1"/>
    </row>
    <row r="83" spans="1:5" ht="62.4" x14ac:dyDescent="0.3">
      <c r="A83" s="1">
        <v>14</v>
      </c>
      <c r="B83" s="1">
        <v>1467</v>
      </c>
      <c r="C83" s="1" t="s">
        <v>199</v>
      </c>
      <c r="D83" s="1" t="s">
        <v>132</v>
      </c>
      <c r="E83" s="1"/>
    </row>
    <row r="84" spans="1:5" ht="62.4" x14ac:dyDescent="0.3">
      <c r="A84" s="1">
        <v>14</v>
      </c>
      <c r="B84" s="1">
        <v>1468</v>
      </c>
      <c r="C84" s="1" t="s">
        <v>200</v>
      </c>
      <c r="D84" s="1" t="s">
        <v>132</v>
      </c>
      <c r="E84" s="1"/>
    </row>
    <row r="85" spans="1:5" ht="62.4" x14ac:dyDescent="0.3">
      <c r="A85" s="1">
        <v>14</v>
      </c>
      <c r="B85" s="1">
        <v>1469</v>
      </c>
      <c r="C85" s="1" t="s">
        <v>201</v>
      </c>
      <c r="D85" s="1" t="s">
        <v>132</v>
      </c>
      <c r="E85" s="1"/>
    </row>
    <row r="86" spans="1:5" ht="62.4" x14ac:dyDescent="0.3">
      <c r="A86" s="1">
        <v>14</v>
      </c>
      <c r="B86" s="1">
        <v>1470</v>
      </c>
      <c r="C86" s="1" t="s">
        <v>202</v>
      </c>
      <c r="D86" s="1" t="s">
        <v>132</v>
      </c>
      <c r="E86" s="1"/>
    </row>
    <row r="87" spans="1:5" ht="62.4" x14ac:dyDescent="0.3">
      <c r="A87" s="1">
        <v>14</v>
      </c>
      <c r="B87" s="1">
        <v>1471</v>
      </c>
      <c r="C87" s="1" t="s">
        <v>203</v>
      </c>
      <c r="D87" s="1" t="s">
        <v>132</v>
      </c>
      <c r="E87" s="1"/>
    </row>
    <row r="88" spans="1:5" ht="78" x14ac:dyDescent="0.3">
      <c r="A88" s="1">
        <v>15</v>
      </c>
      <c r="B88" s="1">
        <v>1501</v>
      </c>
      <c r="C88" s="1" t="s">
        <v>204</v>
      </c>
      <c r="E88" s="1"/>
    </row>
    <row r="89" spans="1:5" ht="62.4" x14ac:dyDescent="0.3">
      <c r="A89" s="1">
        <v>15</v>
      </c>
      <c r="B89" s="1">
        <v>1502</v>
      </c>
      <c r="C89" s="1" t="s">
        <v>205</v>
      </c>
      <c r="E89" s="1"/>
    </row>
    <row r="90" spans="1:5" ht="46.8" x14ac:dyDescent="0.3">
      <c r="A90" s="1">
        <v>15</v>
      </c>
      <c r="B90" s="1">
        <v>1503</v>
      </c>
      <c r="C90" s="1" t="s">
        <v>206</v>
      </c>
      <c r="E90" s="1"/>
    </row>
    <row r="91" spans="1:5" ht="46.8" x14ac:dyDescent="0.3">
      <c r="A91" s="1">
        <v>15</v>
      </c>
      <c r="B91" s="1">
        <v>1504</v>
      </c>
      <c r="C91" s="1" t="s">
        <v>207</v>
      </c>
      <c r="E91" s="1"/>
    </row>
    <row r="92" spans="1:5" ht="46.8" x14ac:dyDescent="0.3">
      <c r="A92" s="1">
        <v>18</v>
      </c>
      <c r="B92" s="1">
        <v>1801</v>
      </c>
      <c r="C92" s="1" t="s">
        <v>208</v>
      </c>
      <c r="E92" s="1"/>
    </row>
    <row r="93" spans="1:5" ht="62.4" x14ac:dyDescent="0.3">
      <c r="A93" s="1">
        <v>18</v>
      </c>
      <c r="B93" s="1">
        <v>1802</v>
      </c>
      <c r="C93" s="1" t="s">
        <v>209</v>
      </c>
      <c r="E93" s="1"/>
    </row>
  </sheetData>
  <pageMargins left="0.70000000000000007" right="0.70000000000000007" top="0.75" bottom="0.75" header="0.30000000000000004" footer="0.30000000000000004"/>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0DB64-E970-4CB4-B501-5ACCACF915BD}">
  <dimension ref="A1:K4"/>
  <sheetViews>
    <sheetView workbookViewId="0"/>
  </sheetViews>
  <sheetFormatPr baseColWidth="10" defaultColWidth="11" defaultRowHeight="15.9" x14ac:dyDescent="0.3"/>
  <cols>
    <col min="1" max="1" width="11" customWidth="1"/>
  </cols>
  <sheetData>
    <row r="1" spans="1:11" ht="15.6" x14ac:dyDescent="0.3">
      <c r="A1" t="s">
        <v>219</v>
      </c>
      <c r="B1" t="s">
        <v>238</v>
      </c>
      <c r="C1" t="s">
        <v>253</v>
      </c>
      <c r="D1" t="s">
        <v>254</v>
      </c>
      <c r="E1" t="s">
        <v>255</v>
      </c>
      <c r="F1" t="s">
        <v>256</v>
      </c>
      <c r="G1" t="s">
        <v>257</v>
      </c>
      <c r="H1" t="s">
        <v>258</v>
      </c>
      <c r="I1" t="s">
        <v>259</v>
      </c>
      <c r="J1" t="s">
        <v>248</v>
      </c>
      <c r="K1" t="s">
        <v>249</v>
      </c>
    </row>
    <row r="2" spans="1:11" ht="15.6" x14ac:dyDescent="0.3">
      <c r="A2" t="s">
        <v>250</v>
      </c>
      <c r="B2">
        <v>1798</v>
      </c>
      <c r="C2" s="12">
        <v>0</v>
      </c>
      <c r="D2" s="12">
        <v>0</v>
      </c>
      <c r="E2" s="12">
        <v>1E-3</v>
      </c>
      <c r="F2" s="12">
        <v>0</v>
      </c>
      <c r="G2" s="12">
        <v>0</v>
      </c>
      <c r="H2" s="12">
        <v>0</v>
      </c>
      <c r="I2" s="12">
        <v>0.99900000000000011</v>
      </c>
      <c r="J2" s="12">
        <v>0</v>
      </c>
      <c r="K2" s="12">
        <v>0</v>
      </c>
    </row>
    <row r="3" spans="1:11" ht="15.6" x14ac:dyDescent="0.3">
      <c r="A3" t="s">
        <v>251</v>
      </c>
      <c r="B3">
        <v>1059</v>
      </c>
      <c r="C3" s="12">
        <v>1.2E-2</v>
      </c>
      <c r="D3" s="12">
        <v>5.0000000000000001E-3</v>
      </c>
      <c r="E3" s="12">
        <v>5.7999999999999996E-2</v>
      </c>
      <c r="F3" s="12">
        <v>1E-3</v>
      </c>
      <c r="G3" s="12">
        <v>8.0000000000000002E-3</v>
      </c>
      <c r="H3" s="12">
        <v>5.0000000000000001E-3</v>
      </c>
      <c r="I3" s="12">
        <v>0.90700000000000003</v>
      </c>
      <c r="J3" s="12">
        <v>1E-3</v>
      </c>
      <c r="K3" s="12">
        <v>4.0000000000000001E-3</v>
      </c>
    </row>
    <row r="4" spans="1:11" ht="15.6" x14ac:dyDescent="0.3">
      <c r="A4" t="s">
        <v>252</v>
      </c>
      <c r="B4">
        <v>1085</v>
      </c>
      <c r="C4" s="12">
        <v>0.124</v>
      </c>
      <c r="D4" s="12">
        <v>3.7000000000000005E-2</v>
      </c>
      <c r="E4" s="12">
        <v>0.23499999999999999</v>
      </c>
      <c r="F4" s="12">
        <v>2E-3</v>
      </c>
      <c r="G4" s="12">
        <v>2.2000000000000002E-2</v>
      </c>
      <c r="H4" s="12">
        <v>1E-3</v>
      </c>
      <c r="I4" s="12">
        <v>0.57499999999999996</v>
      </c>
      <c r="J4" s="12">
        <v>0</v>
      </c>
      <c r="K4" s="12">
        <v>4.0000000000000001E-3</v>
      </c>
    </row>
  </sheetData>
  <pageMargins left="0.70000000000000007" right="0.70000000000000007" top="0.75" bottom="0.75" header="0.30000000000000004" footer="0.3000000000000000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C65B9-4F30-4A0C-980A-7DACA32A1E89}">
  <dimension ref="A1:G4"/>
  <sheetViews>
    <sheetView workbookViewId="0"/>
  </sheetViews>
  <sheetFormatPr baseColWidth="10" defaultColWidth="11" defaultRowHeight="15.9" x14ac:dyDescent="0.3"/>
  <cols>
    <col min="1" max="1" width="11" customWidth="1"/>
  </cols>
  <sheetData>
    <row r="1" spans="1:7" ht="15.6" x14ac:dyDescent="0.3">
      <c r="A1" t="s">
        <v>219</v>
      </c>
      <c r="B1" t="s">
        <v>238</v>
      </c>
      <c r="C1" t="s">
        <v>260</v>
      </c>
      <c r="D1" t="s">
        <v>261</v>
      </c>
      <c r="E1" t="s">
        <v>262</v>
      </c>
      <c r="F1" t="s">
        <v>263</v>
      </c>
      <c r="G1" t="s">
        <v>249</v>
      </c>
    </row>
    <row r="2" spans="1:7" ht="15.6" x14ac:dyDescent="0.3">
      <c r="A2" t="s">
        <v>250</v>
      </c>
      <c r="B2">
        <v>105</v>
      </c>
      <c r="C2" s="12">
        <v>0.14599999999999999</v>
      </c>
      <c r="D2" s="12">
        <v>0.75599999999999989</v>
      </c>
      <c r="E2" s="12">
        <v>8.3000000000000004E-2</v>
      </c>
      <c r="F2" s="12">
        <v>0</v>
      </c>
      <c r="G2" s="12">
        <v>1.3999999999999999E-2</v>
      </c>
    </row>
    <row r="3" spans="1:7" ht="15.6" x14ac:dyDescent="0.3">
      <c r="A3" t="s">
        <v>251</v>
      </c>
      <c r="B3">
        <v>283</v>
      </c>
      <c r="C3" s="12">
        <v>6.9000000000000006E-2</v>
      </c>
      <c r="D3" s="12">
        <v>0.52200000000000002</v>
      </c>
      <c r="E3" s="12">
        <v>0.315</v>
      </c>
      <c r="F3" s="12">
        <v>9.4E-2</v>
      </c>
      <c r="G3" s="12">
        <v>0</v>
      </c>
    </row>
    <row r="4" spans="1:7" ht="15.6" x14ac:dyDescent="0.3">
      <c r="A4" t="s">
        <v>252</v>
      </c>
      <c r="B4">
        <v>451</v>
      </c>
      <c r="C4" s="12">
        <v>2.8999999999999998E-2</v>
      </c>
      <c r="D4" s="12">
        <v>0.30599999999999999</v>
      </c>
      <c r="E4" s="12">
        <v>0.44500000000000001</v>
      </c>
      <c r="F4" s="12">
        <v>0.21600000000000003</v>
      </c>
      <c r="G4" s="12">
        <v>4.0000000000000001E-3</v>
      </c>
    </row>
  </sheetData>
  <pageMargins left="0.70000000000000007" right="0.70000000000000007" top="0.75" bottom="0.75" header="0.30000000000000004" footer="0.3000000000000000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AB91-32DC-4C3C-B128-C78BE97D035B}">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901</v>
      </c>
      <c r="C2" s="12">
        <v>0.11</v>
      </c>
      <c r="D2" s="12">
        <v>0.88800000000000001</v>
      </c>
      <c r="E2" s="12">
        <v>2E-3</v>
      </c>
      <c r="F2" s="12">
        <v>0</v>
      </c>
    </row>
    <row r="3" spans="1:6" ht="15.6" x14ac:dyDescent="0.3">
      <c r="A3" t="s">
        <v>251</v>
      </c>
      <c r="B3">
        <v>575</v>
      </c>
      <c r="C3" s="12">
        <v>0.49</v>
      </c>
      <c r="D3" s="12">
        <v>0.51</v>
      </c>
      <c r="E3" s="12">
        <v>0</v>
      </c>
      <c r="F3" s="12">
        <v>0</v>
      </c>
    </row>
    <row r="4" spans="1:6" ht="15.6" x14ac:dyDescent="0.3">
      <c r="A4" t="s">
        <v>252</v>
      </c>
      <c r="B4">
        <v>565</v>
      </c>
      <c r="C4" s="12">
        <v>0.78700000000000003</v>
      </c>
      <c r="D4" s="12">
        <v>0.21199999999999999</v>
      </c>
      <c r="E4" s="12">
        <v>0</v>
      </c>
      <c r="F4" s="12">
        <v>1E-3</v>
      </c>
    </row>
  </sheetData>
  <pageMargins left="0.70000000000000007" right="0.70000000000000007" top="0.75" bottom="0.75" header="0.30000000000000004" footer="0.3000000000000000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24B0-062B-4B0F-BCCB-309C10DB0674}">
  <dimension ref="A1:N4"/>
  <sheetViews>
    <sheetView workbookViewId="0"/>
  </sheetViews>
  <sheetFormatPr baseColWidth="10" defaultColWidth="11" defaultRowHeight="15.9" x14ac:dyDescent="0.3"/>
  <cols>
    <col min="1" max="1" width="11" customWidth="1"/>
  </cols>
  <sheetData>
    <row r="1" spans="1:14" ht="15.6" x14ac:dyDescent="0.3">
      <c r="A1" t="s">
        <v>219</v>
      </c>
      <c r="B1" t="s">
        <v>264</v>
      </c>
      <c r="C1" t="s">
        <v>265</v>
      </c>
      <c r="D1" t="s">
        <v>266</v>
      </c>
      <c r="E1" t="s">
        <v>267</v>
      </c>
      <c r="F1" t="s">
        <v>268</v>
      </c>
      <c r="G1" t="s">
        <v>269</v>
      </c>
      <c r="H1" t="s">
        <v>270</v>
      </c>
      <c r="I1" t="s">
        <v>271</v>
      </c>
      <c r="J1" t="s">
        <v>272</v>
      </c>
      <c r="K1" t="s">
        <v>273</v>
      </c>
      <c r="L1" t="s">
        <v>274</v>
      </c>
      <c r="M1" t="s">
        <v>248</v>
      </c>
      <c r="N1" t="s">
        <v>249</v>
      </c>
    </row>
    <row r="2" spans="1:14" ht="15.6" x14ac:dyDescent="0.3">
      <c r="A2" t="s">
        <v>250</v>
      </c>
      <c r="B2" s="12">
        <v>0.11</v>
      </c>
      <c r="C2" s="12">
        <v>0.124</v>
      </c>
      <c r="D2" s="12">
        <v>0.10300000000000001</v>
      </c>
      <c r="E2" s="12">
        <v>0.33399999999999996</v>
      </c>
      <c r="F2" s="12">
        <v>0.32200000000000001</v>
      </c>
      <c r="G2" s="12">
        <v>2.7000000000000003E-2</v>
      </c>
      <c r="H2" s="12">
        <v>0.02</v>
      </c>
      <c r="I2" s="12">
        <v>0</v>
      </c>
      <c r="J2" s="12">
        <v>0</v>
      </c>
      <c r="K2" s="12">
        <v>0</v>
      </c>
      <c r="L2" s="12">
        <v>1.2E-2</v>
      </c>
      <c r="M2" s="12">
        <v>2.5000000000000001E-2</v>
      </c>
      <c r="N2" s="12">
        <v>0.129</v>
      </c>
    </row>
    <row r="3" spans="1:14" ht="15.6" x14ac:dyDescent="0.3">
      <c r="A3" t="s">
        <v>251</v>
      </c>
      <c r="B3" s="12">
        <v>0.18899999999999997</v>
      </c>
      <c r="C3" s="12">
        <v>0.114</v>
      </c>
      <c r="D3" s="12">
        <v>0.13699999999999998</v>
      </c>
      <c r="E3" s="12">
        <v>0.17899999999999999</v>
      </c>
      <c r="F3" s="12">
        <v>0.41899999999999998</v>
      </c>
      <c r="G3" s="12">
        <v>1.3999999999999999E-2</v>
      </c>
      <c r="H3" s="12">
        <v>0.03</v>
      </c>
      <c r="I3" s="12">
        <v>0</v>
      </c>
      <c r="J3" s="12">
        <v>5.0000000000000001E-3</v>
      </c>
      <c r="K3" s="12">
        <v>6.0000000000000001E-3</v>
      </c>
      <c r="L3" s="12">
        <v>7.400000000000001E-2</v>
      </c>
      <c r="M3" s="12">
        <v>3.0000000000000001E-3</v>
      </c>
      <c r="N3" s="12">
        <v>8.4000000000000005E-2</v>
      </c>
    </row>
    <row r="4" spans="1:14" ht="15.6" x14ac:dyDescent="0.3">
      <c r="A4" t="s">
        <v>252</v>
      </c>
      <c r="B4" s="12">
        <v>0.192</v>
      </c>
      <c r="C4" s="12">
        <v>0.121</v>
      </c>
      <c r="D4" s="12">
        <v>0.23800000000000002</v>
      </c>
      <c r="E4" s="12">
        <v>7.400000000000001E-2</v>
      </c>
      <c r="F4" s="12">
        <v>0.41499999999999998</v>
      </c>
      <c r="G4" s="12">
        <v>1.7000000000000001E-2</v>
      </c>
      <c r="H4" s="12">
        <v>0.03</v>
      </c>
      <c r="I4" s="12">
        <v>0.01</v>
      </c>
      <c r="J4" s="12">
        <v>6.9999999999999993E-3</v>
      </c>
      <c r="K4" s="12">
        <v>0</v>
      </c>
      <c r="L4" s="12">
        <v>9.6000000000000002E-2</v>
      </c>
      <c r="M4" s="12">
        <v>9.0000000000000011E-3</v>
      </c>
      <c r="N4" s="12">
        <v>6.3E-2</v>
      </c>
    </row>
  </sheetData>
  <pageMargins left="0.70000000000000007" right="0.70000000000000007" top="0.75" bottom="0.75" header="0.30000000000000004" footer="0.3000000000000000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20A9-8B99-409C-8432-7ED8264F69F3}">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684</v>
      </c>
      <c r="C2" s="12">
        <v>0.63600000000000001</v>
      </c>
      <c r="D2" s="12">
        <v>0.33399999999999996</v>
      </c>
      <c r="E2" s="12">
        <v>2E-3</v>
      </c>
      <c r="F2" s="12">
        <v>2.7999999999999997E-2</v>
      </c>
    </row>
    <row r="3" spans="1:6" ht="15.6" x14ac:dyDescent="0.3">
      <c r="A3" t="s">
        <v>251</v>
      </c>
      <c r="B3">
        <v>887</v>
      </c>
      <c r="C3" s="12">
        <v>0.69099999999999995</v>
      </c>
      <c r="D3" s="12">
        <v>0.29199999999999998</v>
      </c>
      <c r="E3" s="12">
        <v>0</v>
      </c>
      <c r="F3" s="12">
        <v>1.7000000000000001E-2</v>
      </c>
    </row>
    <row r="4" spans="1:6" ht="15.6" x14ac:dyDescent="0.3">
      <c r="A4" t="s">
        <v>252</v>
      </c>
      <c r="B4">
        <v>1041</v>
      </c>
      <c r="C4" s="12">
        <v>0.64599999999999991</v>
      </c>
      <c r="D4" s="12">
        <v>0.34600000000000003</v>
      </c>
      <c r="E4" s="12">
        <v>0</v>
      </c>
      <c r="F4" s="12">
        <v>8.0000000000000002E-3</v>
      </c>
    </row>
  </sheetData>
  <pageMargins left="0.70000000000000007" right="0.70000000000000007" top="0.75" bottom="0.75" header="0.30000000000000004" footer="0.3000000000000000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BD07-5342-4D5F-86D6-618AC716F5BB}">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275</v>
      </c>
      <c r="D1" t="s">
        <v>276</v>
      </c>
      <c r="E1" t="s">
        <v>277</v>
      </c>
      <c r="F1" t="s">
        <v>278</v>
      </c>
    </row>
    <row r="2" spans="1:6" ht="15.6" x14ac:dyDescent="0.3">
      <c r="A2" t="s">
        <v>250</v>
      </c>
      <c r="B2">
        <v>48</v>
      </c>
      <c r="C2" s="12">
        <v>0.50900000000000001</v>
      </c>
      <c r="D2" s="12">
        <v>0.29699999999999999</v>
      </c>
      <c r="E2" s="12">
        <v>0.153</v>
      </c>
      <c r="F2" s="12">
        <v>4.0999999999999995E-2</v>
      </c>
    </row>
    <row r="3" spans="1:6" ht="15.6" x14ac:dyDescent="0.3">
      <c r="A3" t="s">
        <v>251</v>
      </c>
      <c r="B3">
        <v>43</v>
      </c>
      <c r="C3" s="12">
        <v>0.46600000000000003</v>
      </c>
      <c r="D3" s="12">
        <v>0.22</v>
      </c>
      <c r="E3" s="12">
        <v>0.21100000000000002</v>
      </c>
      <c r="F3" s="12">
        <v>0.10199999999999999</v>
      </c>
    </row>
    <row r="4" spans="1:6" ht="15.6" x14ac:dyDescent="0.3">
      <c r="A4" t="s">
        <v>252</v>
      </c>
      <c r="B4">
        <v>28</v>
      </c>
      <c r="C4" s="12">
        <v>0.45200000000000001</v>
      </c>
      <c r="D4" s="12">
        <v>8.5000000000000006E-2</v>
      </c>
      <c r="E4" s="12">
        <v>0.32</v>
      </c>
      <c r="F4" s="12">
        <v>0.14300000000000002</v>
      </c>
    </row>
  </sheetData>
  <pageMargins left="0.70000000000000007" right="0.70000000000000007" top="0.75" bottom="0.75" header="0.30000000000000004" footer="0.3000000000000000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9A1CA-A220-4FA3-9FC0-B6ED26BA38AE}">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684</v>
      </c>
      <c r="C2" s="12">
        <v>7.0000000000000007E-2</v>
      </c>
      <c r="D2" s="12">
        <v>0.9</v>
      </c>
      <c r="E2" s="12">
        <v>0</v>
      </c>
      <c r="F2" s="12">
        <v>0.03</v>
      </c>
    </row>
    <row r="3" spans="1:6" ht="15.6" x14ac:dyDescent="0.3">
      <c r="A3" t="s">
        <v>251</v>
      </c>
      <c r="B3">
        <v>887</v>
      </c>
      <c r="C3" s="12">
        <v>4.7E-2</v>
      </c>
      <c r="D3" s="12">
        <v>0.93299999999999994</v>
      </c>
      <c r="E3" s="12">
        <v>0</v>
      </c>
      <c r="F3" s="12">
        <v>0.02</v>
      </c>
    </row>
    <row r="4" spans="1:6" ht="15.6" x14ac:dyDescent="0.3">
      <c r="A4" t="s">
        <v>252</v>
      </c>
      <c r="B4">
        <v>1041</v>
      </c>
      <c r="C4" s="12">
        <v>2.6000000000000002E-2</v>
      </c>
      <c r="D4" s="12">
        <v>0.96299999999999997</v>
      </c>
      <c r="E4" s="12">
        <v>3.0000000000000001E-3</v>
      </c>
      <c r="F4" s="12">
        <v>8.0000000000000002E-3</v>
      </c>
    </row>
  </sheetData>
  <pageMargins left="0.70000000000000007" right="0.70000000000000007" top="0.75" bottom="0.75" header="0.30000000000000004" footer="0.3000000000000000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DBD32-2BFB-4B15-94F8-35F05E157E85}">
  <dimension ref="A1:G4"/>
  <sheetViews>
    <sheetView workbookViewId="0"/>
  </sheetViews>
  <sheetFormatPr baseColWidth="10" defaultColWidth="11" defaultRowHeight="15.9" x14ac:dyDescent="0.3"/>
  <cols>
    <col min="1" max="1" width="11" customWidth="1"/>
  </cols>
  <sheetData>
    <row r="1" spans="1:7" ht="15.6" x14ac:dyDescent="0.3">
      <c r="A1" t="s">
        <v>219</v>
      </c>
      <c r="B1" t="s">
        <v>238</v>
      </c>
      <c r="C1" t="s">
        <v>279</v>
      </c>
      <c r="D1" t="s">
        <v>280</v>
      </c>
      <c r="E1" t="s">
        <v>274</v>
      </c>
      <c r="F1" t="s">
        <v>248</v>
      </c>
      <c r="G1" t="s">
        <v>249</v>
      </c>
    </row>
    <row r="2" spans="1:7" ht="15.6" x14ac:dyDescent="0.3">
      <c r="A2" t="s">
        <v>250</v>
      </c>
      <c r="B2">
        <v>684</v>
      </c>
      <c r="C2" s="12">
        <v>0.92700000000000005</v>
      </c>
      <c r="D2" s="12">
        <v>2.1000000000000001E-2</v>
      </c>
      <c r="E2" s="12">
        <v>0</v>
      </c>
      <c r="F2" s="12">
        <v>4.0000000000000001E-3</v>
      </c>
      <c r="G2" s="12">
        <v>4.8000000000000001E-2</v>
      </c>
    </row>
    <row r="3" spans="1:7" ht="15.6" x14ac:dyDescent="0.3">
      <c r="A3" t="s">
        <v>251</v>
      </c>
      <c r="B3">
        <v>887</v>
      </c>
      <c r="C3" s="12">
        <v>0.96200000000000008</v>
      </c>
      <c r="D3" s="12">
        <v>8.0000000000000002E-3</v>
      </c>
      <c r="E3" s="12">
        <v>5.0000000000000001E-3</v>
      </c>
      <c r="F3" s="12">
        <v>2E-3</v>
      </c>
      <c r="G3" s="12">
        <v>2.3E-2</v>
      </c>
    </row>
    <row r="4" spans="1:7" ht="15.6" x14ac:dyDescent="0.3">
      <c r="A4" t="s">
        <v>252</v>
      </c>
      <c r="B4">
        <v>1041</v>
      </c>
      <c r="C4" s="12">
        <v>0.97499999999999998</v>
      </c>
      <c r="D4" s="12">
        <v>6.9999999999999993E-3</v>
      </c>
      <c r="E4" s="12">
        <v>2E-3</v>
      </c>
      <c r="F4" s="12">
        <v>1E-3</v>
      </c>
      <c r="G4" s="12">
        <v>1.6E-2</v>
      </c>
    </row>
  </sheetData>
  <pageMargins left="0.70000000000000007" right="0.70000000000000007" top="0.75" bottom="0.75" header="0.30000000000000004" footer="0.3000000000000000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B825-C323-42C2-84E5-6292D1A239CC}">
  <dimension ref="A1:U4"/>
  <sheetViews>
    <sheetView workbookViewId="0"/>
  </sheetViews>
  <sheetFormatPr baseColWidth="10" defaultColWidth="11" defaultRowHeight="15.9" x14ac:dyDescent="0.3"/>
  <cols>
    <col min="1" max="1" width="11" customWidth="1"/>
  </cols>
  <sheetData>
    <row r="1" spans="1:21" ht="15.6" x14ac:dyDescent="0.3">
      <c r="A1" t="s">
        <v>219</v>
      </c>
      <c r="B1" t="s">
        <v>238</v>
      </c>
      <c r="C1" t="s">
        <v>281</v>
      </c>
      <c r="D1" t="s">
        <v>282</v>
      </c>
      <c r="E1" t="s">
        <v>283</v>
      </c>
      <c r="F1" t="s">
        <v>284</v>
      </c>
      <c r="G1" t="s">
        <v>285</v>
      </c>
      <c r="H1" t="s">
        <v>286</v>
      </c>
      <c r="I1" t="s">
        <v>287</v>
      </c>
      <c r="J1" t="s">
        <v>288</v>
      </c>
      <c r="K1" t="s">
        <v>289</v>
      </c>
      <c r="L1" t="s">
        <v>290</v>
      </c>
      <c r="M1" t="s">
        <v>291</v>
      </c>
      <c r="N1" t="s">
        <v>292</v>
      </c>
      <c r="O1" t="s">
        <v>293</v>
      </c>
      <c r="P1" t="s">
        <v>294</v>
      </c>
      <c r="Q1" t="s">
        <v>295</v>
      </c>
      <c r="R1" t="s">
        <v>296</v>
      </c>
      <c r="S1" t="s">
        <v>297</v>
      </c>
      <c r="T1" t="s">
        <v>298</v>
      </c>
      <c r="U1" t="s">
        <v>248</v>
      </c>
    </row>
    <row r="2" spans="1:21" ht="15.6" x14ac:dyDescent="0.3">
      <c r="A2" t="s">
        <v>250</v>
      </c>
      <c r="B2">
        <v>684</v>
      </c>
      <c r="C2" s="12">
        <v>0</v>
      </c>
      <c r="D2" s="12">
        <v>3.0000000000000001E-3</v>
      </c>
      <c r="E2" s="12">
        <v>1.3999999999999999E-2</v>
      </c>
      <c r="F2" s="12">
        <v>4.0999999999999995E-2</v>
      </c>
      <c r="G2" s="12">
        <v>0.13400000000000001</v>
      </c>
      <c r="H2" s="12">
        <v>0.28000000000000003</v>
      </c>
      <c r="I2" s="12">
        <v>0.218</v>
      </c>
      <c r="J2" s="12">
        <v>0.13600000000000001</v>
      </c>
      <c r="K2" s="12">
        <v>5.0999999999999997E-2</v>
      </c>
      <c r="L2" s="12">
        <v>1.3999999999999999E-2</v>
      </c>
      <c r="M2" s="12">
        <v>0</v>
      </c>
      <c r="N2" s="12">
        <v>0</v>
      </c>
      <c r="O2" s="12">
        <v>0</v>
      </c>
      <c r="P2" s="12">
        <v>0</v>
      </c>
      <c r="Q2" s="12">
        <v>0</v>
      </c>
      <c r="R2" s="12">
        <v>0</v>
      </c>
      <c r="S2" s="12">
        <v>0</v>
      </c>
      <c r="T2" s="12">
        <v>0</v>
      </c>
      <c r="U2" s="12">
        <v>1.2E-2</v>
      </c>
    </row>
    <row r="3" spans="1:21" ht="15.6" x14ac:dyDescent="0.3">
      <c r="A3" t="s">
        <v>251</v>
      </c>
      <c r="B3">
        <v>887</v>
      </c>
      <c r="C3" s="12">
        <v>0</v>
      </c>
      <c r="D3" s="12">
        <v>1E-3</v>
      </c>
      <c r="E3" s="12">
        <v>1.2E-2</v>
      </c>
      <c r="F3" s="12">
        <v>2.5000000000000001E-2</v>
      </c>
      <c r="G3" s="12">
        <v>5.2999999999999999E-2</v>
      </c>
      <c r="H3" s="12">
        <v>9.9000000000000005E-2</v>
      </c>
      <c r="I3" s="12">
        <v>0.155</v>
      </c>
      <c r="J3" s="12">
        <v>0.20499999999999999</v>
      </c>
      <c r="K3" s="12">
        <v>0.19500000000000001</v>
      </c>
      <c r="L3" s="12">
        <v>8.8000000000000009E-2</v>
      </c>
      <c r="M3" s="12">
        <v>7.6999999999999999E-2</v>
      </c>
      <c r="N3" s="12">
        <v>9.0000000000000011E-3</v>
      </c>
      <c r="O3" s="12">
        <v>5.0000000000000001E-3</v>
      </c>
      <c r="P3" s="12">
        <v>0</v>
      </c>
      <c r="Q3" s="12">
        <v>0</v>
      </c>
      <c r="R3" s="12">
        <v>0</v>
      </c>
      <c r="S3" s="12">
        <v>0</v>
      </c>
      <c r="T3" s="12">
        <v>0</v>
      </c>
      <c r="U3" s="12">
        <v>1.3999999999999999E-2</v>
      </c>
    </row>
    <row r="4" spans="1:21" ht="15.6" x14ac:dyDescent="0.3">
      <c r="A4" t="s">
        <v>252</v>
      </c>
      <c r="B4">
        <v>1041</v>
      </c>
      <c r="C4" s="12">
        <v>0</v>
      </c>
      <c r="D4" s="12">
        <v>0</v>
      </c>
      <c r="E4" s="12">
        <v>1.6E-2</v>
      </c>
      <c r="F4" s="12">
        <v>2.2000000000000002E-2</v>
      </c>
      <c r="G4" s="12">
        <v>5.2999999999999999E-2</v>
      </c>
      <c r="H4" s="12">
        <v>0.1</v>
      </c>
      <c r="I4" s="12">
        <v>0.15</v>
      </c>
      <c r="J4" s="12">
        <v>0.16800000000000001</v>
      </c>
      <c r="K4" s="12">
        <v>0.16</v>
      </c>
      <c r="L4" s="12">
        <v>9.6999999999999989E-2</v>
      </c>
      <c r="M4" s="12">
        <v>7.8E-2</v>
      </c>
      <c r="N4" s="12">
        <v>2.5000000000000001E-2</v>
      </c>
      <c r="O4" s="12">
        <v>2.3E-2</v>
      </c>
      <c r="P4" s="12">
        <v>1.4999999999999999E-2</v>
      </c>
      <c r="Q4" s="12">
        <v>1.3000000000000001E-2</v>
      </c>
      <c r="R4" s="12">
        <v>9.0000000000000011E-3</v>
      </c>
      <c r="S4" s="12">
        <v>5.0000000000000001E-3</v>
      </c>
      <c r="T4" s="12">
        <v>0</v>
      </c>
      <c r="U4" s="12">
        <v>1.7000000000000001E-2</v>
      </c>
    </row>
  </sheetData>
  <pageMargins left="0.70000000000000007" right="0.70000000000000007" top="0.75" bottom="0.75" header="0.30000000000000004" footer="0.3000000000000000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70AB-6B66-49D1-9EE0-82192F4EE153}">
  <dimension ref="A1:F4"/>
  <sheetViews>
    <sheetView workbookViewId="0"/>
  </sheetViews>
  <sheetFormatPr baseColWidth="10" defaultColWidth="11" defaultRowHeight="15.9" x14ac:dyDescent="0.3"/>
  <cols>
    <col min="1" max="1" width="11" customWidth="1"/>
  </cols>
  <sheetData>
    <row r="1" spans="1:6" ht="15.6" x14ac:dyDescent="0.3">
      <c r="A1" t="s">
        <v>299</v>
      </c>
      <c r="B1" t="s">
        <v>238</v>
      </c>
      <c r="C1" t="s">
        <v>236</v>
      </c>
      <c r="D1" t="s">
        <v>237</v>
      </c>
      <c r="E1" t="s">
        <v>248</v>
      </c>
      <c r="F1" t="s">
        <v>249</v>
      </c>
    </row>
    <row r="2" spans="1:6" ht="15.6" x14ac:dyDescent="0.3">
      <c r="A2" t="s">
        <v>250</v>
      </c>
      <c r="B2">
        <v>1798</v>
      </c>
      <c r="C2" s="12">
        <v>0.38299999999999995</v>
      </c>
      <c r="D2" s="12">
        <v>0.6</v>
      </c>
      <c r="E2" s="12">
        <v>0</v>
      </c>
      <c r="F2" s="12">
        <v>1.6E-2</v>
      </c>
    </row>
    <row r="3" spans="1:6" ht="15.6" x14ac:dyDescent="0.3">
      <c r="A3" t="s">
        <v>251</v>
      </c>
      <c r="B3">
        <v>1059</v>
      </c>
      <c r="C3" s="12">
        <v>0.82400000000000007</v>
      </c>
      <c r="D3" s="12">
        <v>0.159</v>
      </c>
      <c r="E3" s="12">
        <v>4.0000000000000001E-3</v>
      </c>
      <c r="F3" s="12">
        <v>1.3999999999999999E-2</v>
      </c>
    </row>
    <row r="4" spans="1:6" ht="15.6" x14ac:dyDescent="0.3">
      <c r="A4" t="s">
        <v>252</v>
      </c>
      <c r="B4">
        <v>1085</v>
      </c>
      <c r="C4" s="12">
        <v>0.96</v>
      </c>
      <c r="D4" s="12">
        <v>3.6000000000000004E-2</v>
      </c>
      <c r="E4" s="12">
        <v>0</v>
      </c>
      <c r="F4" s="12">
        <v>5.0000000000000001E-3</v>
      </c>
    </row>
  </sheetData>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78AE5-85A2-4C09-8087-E6D71A92CBD5}">
  <dimension ref="A1:D4"/>
  <sheetViews>
    <sheetView workbookViewId="0"/>
  </sheetViews>
  <sheetFormatPr baseColWidth="10" defaultColWidth="11" defaultRowHeight="15.9" x14ac:dyDescent="0.3"/>
  <cols>
    <col min="1" max="1" width="11" customWidth="1"/>
  </cols>
  <sheetData>
    <row r="1" spans="1:4" ht="15.6" x14ac:dyDescent="0.3">
      <c r="A1" t="s">
        <v>210</v>
      </c>
      <c r="B1" t="s">
        <v>211</v>
      </c>
      <c r="C1" t="s">
        <v>212</v>
      </c>
      <c r="D1" t="s">
        <v>213</v>
      </c>
    </row>
    <row r="2" spans="1:4" ht="15.6" x14ac:dyDescent="0.3">
      <c r="A2" t="s">
        <v>214</v>
      </c>
      <c r="B2">
        <v>37</v>
      </c>
      <c r="C2">
        <v>10</v>
      </c>
      <c r="D2">
        <v>47</v>
      </c>
    </row>
    <row r="3" spans="1:4" ht="15.6" x14ac:dyDescent="0.3">
      <c r="A3" t="s">
        <v>215</v>
      </c>
      <c r="B3">
        <v>21</v>
      </c>
      <c r="C3">
        <v>6</v>
      </c>
      <c r="D3">
        <v>27</v>
      </c>
    </row>
    <row r="4" spans="1:4" ht="15.6" x14ac:dyDescent="0.3">
      <c r="A4" t="s">
        <v>216</v>
      </c>
      <c r="B4">
        <v>18</v>
      </c>
      <c r="C4">
        <v>6</v>
      </c>
      <c r="D4">
        <v>24</v>
      </c>
    </row>
  </sheetData>
  <pageMargins left="0.70000000000000007" right="0.70000000000000007" top="0.75" bottom="0.75" header="0.30000000000000004" footer="0.3000000000000000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9904-B17B-4A6C-A762-79C27D347339}">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300</v>
      </c>
      <c r="D1" t="s">
        <v>301</v>
      </c>
      <c r="E1" t="s">
        <v>274</v>
      </c>
      <c r="F1" t="s">
        <v>249</v>
      </c>
    </row>
    <row r="2" spans="1:6" ht="15.6" x14ac:dyDescent="0.3">
      <c r="A2" t="s">
        <v>250</v>
      </c>
      <c r="B2">
        <v>8</v>
      </c>
      <c r="C2" s="12">
        <v>0.81099999999999994</v>
      </c>
      <c r="D2" s="12">
        <v>0.18899999999999997</v>
      </c>
      <c r="E2" s="12">
        <v>0</v>
      </c>
      <c r="F2" s="12">
        <v>0</v>
      </c>
    </row>
    <row r="3" spans="1:6" ht="15.6" x14ac:dyDescent="0.3">
      <c r="A3" t="s">
        <v>251</v>
      </c>
      <c r="B3">
        <v>10</v>
      </c>
      <c r="C3" s="12">
        <v>0.32299999999999995</v>
      </c>
      <c r="D3" s="12">
        <v>0.52800000000000002</v>
      </c>
      <c r="E3" s="12">
        <v>7.0999999999999994E-2</v>
      </c>
      <c r="F3" s="12">
        <v>7.8E-2</v>
      </c>
    </row>
    <row r="4" spans="1:6" ht="15.6" x14ac:dyDescent="0.3">
      <c r="A4" t="s">
        <v>252</v>
      </c>
      <c r="B4">
        <v>9</v>
      </c>
      <c r="C4" s="12">
        <v>0.52</v>
      </c>
      <c r="D4" s="12">
        <v>0</v>
      </c>
      <c r="E4" s="12">
        <v>0.24100000000000002</v>
      </c>
      <c r="F4" s="12">
        <v>0.23899999999999999</v>
      </c>
    </row>
  </sheetData>
  <pageMargins left="0.70000000000000007" right="0.70000000000000007" top="0.75" bottom="0.75" header="0.30000000000000004" footer="0.3000000000000000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6AB5-D107-499E-BC13-1ED36566BC49}">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1317</v>
      </c>
      <c r="C2" s="12">
        <v>6.9999999999999993E-3</v>
      </c>
      <c r="D2" s="12">
        <v>0.32899999999999996</v>
      </c>
      <c r="E2" s="12">
        <v>1.6E-2</v>
      </c>
      <c r="F2" s="12">
        <v>0.64800000000000002</v>
      </c>
    </row>
    <row r="3" spans="1:6" ht="15.6" x14ac:dyDescent="0.3">
      <c r="A3" t="s">
        <v>251</v>
      </c>
      <c r="B3">
        <v>795</v>
      </c>
      <c r="C3" s="12">
        <v>1.6E-2</v>
      </c>
      <c r="D3" s="12">
        <v>0.34600000000000003</v>
      </c>
      <c r="E3" s="12">
        <v>8.0000000000000002E-3</v>
      </c>
      <c r="F3" s="12">
        <v>0.63</v>
      </c>
    </row>
    <row r="4" spans="1:6" ht="15.6" x14ac:dyDescent="0.3">
      <c r="A4" t="s">
        <v>252</v>
      </c>
      <c r="B4">
        <v>848</v>
      </c>
      <c r="C4" s="12">
        <v>1.3999999999999999E-2</v>
      </c>
      <c r="D4" s="12">
        <v>0.36899999999999999</v>
      </c>
      <c r="E4" s="12">
        <v>6.9999999999999993E-3</v>
      </c>
      <c r="F4" s="12">
        <v>0.60899999999999999</v>
      </c>
    </row>
  </sheetData>
  <pageMargins left="0.70000000000000007" right="0.70000000000000007" top="0.75" bottom="0.75" header="0.30000000000000004" footer="0.3000000000000000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A8DD7-A6E8-4111-8C4A-3C16235845A5}">
  <dimension ref="A1:F4"/>
  <sheetViews>
    <sheetView workbookViewId="0"/>
  </sheetViews>
  <sheetFormatPr baseColWidth="10" defaultColWidth="11" defaultRowHeight="15.9" x14ac:dyDescent="0.3"/>
  <cols>
    <col min="1" max="1" width="11" customWidth="1"/>
  </cols>
  <sheetData>
    <row r="1" spans="1:6" ht="15.6" x14ac:dyDescent="0.3">
      <c r="A1" t="s">
        <v>299</v>
      </c>
      <c r="B1" t="s">
        <v>238</v>
      </c>
      <c r="C1" t="s">
        <v>236</v>
      </c>
      <c r="D1" t="s">
        <v>237</v>
      </c>
      <c r="E1" t="s">
        <v>248</v>
      </c>
      <c r="F1" t="s">
        <v>249</v>
      </c>
    </row>
    <row r="2" spans="1:6" ht="15.6" x14ac:dyDescent="0.3">
      <c r="A2" t="s">
        <v>250</v>
      </c>
      <c r="B2">
        <v>1317</v>
      </c>
      <c r="C2" s="12">
        <v>5.0000000000000001E-3</v>
      </c>
      <c r="D2" s="12">
        <v>0.97900000000000009</v>
      </c>
      <c r="E2" s="12">
        <v>9.0000000000000011E-3</v>
      </c>
      <c r="F2" s="12">
        <v>8.0000000000000002E-3</v>
      </c>
    </row>
    <row r="3" spans="1:6" ht="15.6" x14ac:dyDescent="0.3">
      <c r="A3" t="s">
        <v>251</v>
      </c>
      <c r="B3">
        <v>795</v>
      </c>
      <c r="C3" s="12">
        <v>4.0000000000000001E-3</v>
      </c>
      <c r="D3" s="12">
        <v>0.98799999999999999</v>
      </c>
      <c r="E3" s="12">
        <v>0</v>
      </c>
      <c r="F3" s="12">
        <v>9.0000000000000011E-3</v>
      </c>
    </row>
    <row r="4" spans="1:6" ht="15.6" x14ac:dyDescent="0.3">
      <c r="A4" t="s">
        <v>252</v>
      </c>
      <c r="B4">
        <v>848</v>
      </c>
      <c r="C4" s="12">
        <v>2E-3</v>
      </c>
      <c r="D4" s="12">
        <v>0.98499999999999999</v>
      </c>
      <c r="E4" s="12">
        <v>2E-3</v>
      </c>
      <c r="F4" s="12">
        <v>1.2E-2</v>
      </c>
    </row>
  </sheetData>
  <pageMargins left="0.70000000000000007" right="0.70000000000000007" top="0.75" bottom="0.75" header="0.30000000000000004" footer="0.3000000000000000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CF75-3C73-49AD-A077-AEB87EBB0B93}">
  <dimension ref="A1:F4"/>
  <sheetViews>
    <sheetView workbookViewId="0"/>
  </sheetViews>
  <sheetFormatPr baseColWidth="10" defaultColWidth="11" defaultRowHeight="15.9" x14ac:dyDescent="0.3"/>
  <cols>
    <col min="1" max="1" width="11" customWidth="1"/>
  </cols>
  <sheetData>
    <row r="1" spans="1:6" ht="15.6" x14ac:dyDescent="0.3">
      <c r="A1" t="s">
        <v>299</v>
      </c>
      <c r="B1" t="s">
        <v>238</v>
      </c>
      <c r="C1" t="s">
        <v>236</v>
      </c>
      <c r="D1" t="s">
        <v>237</v>
      </c>
      <c r="E1" t="s">
        <v>248</v>
      </c>
      <c r="F1" t="s">
        <v>249</v>
      </c>
    </row>
    <row r="2" spans="1:6" ht="15.6" x14ac:dyDescent="0.3">
      <c r="A2" t="s">
        <v>250</v>
      </c>
      <c r="B2">
        <v>1317</v>
      </c>
      <c r="C2" s="12">
        <v>2.3E-2</v>
      </c>
      <c r="D2" s="12">
        <v>0.96299999999999997</v>
      </c>
      <c r="E2" s="12">
        <v>9.0000000000000011E-3</v>
      </c>
      <c r="F2" s="12">
        <v>5.0000000000000001E-3</v>
      </c>
    </row>
    <row r="3" spans="1:6" ht="15.6" x14ac:dyDescent="0.3">
      <c r="A3" t="s">
        <v>251</v>
      </c>
      <c r="B3">
        <v>795</v>
      </c>
      <c r="C3" s="12">
        <v>3.4000000000000002E-2</v>
      </c>
      <c r="D3" s="12">
        <v>0.95799999999999996</v>
      </c>
      <c r="E3" s="12">
        <v>0</v>
      </c>
      <c r="F3" s="12">
        <v>8.0000000000000002E-3</v>
      </c>
    </row>
    <row r="4" spans="1:6" ht="15.6" x14ac:dyDescent="0.3">
      <c r="A4" t="s">
        <v>252</v>
      </c>
      <c r="B4">
        <v>848</v>
      </c>
      <c r="C4" s="12">
        <v>0.01</v>
      </c>
      <c r="D4" s="12">
        <v>0.97699999999999998</v>
      </c>
      <c r="E4" s="12">
        <v>2E-3</v>
      </c>
      <c r="F4" s="12">
        <v>1.1000000000000001E-2</v>
      </c>
    </row>
  </sheetData>
  <pageMargins left="0.70000000000000007" right="0.70000000000000007" top="0.75" bottom="0.75" header="0.30000000000000004" footer="0.3000000000000000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E125-D547-453E-BBEB-5254F81693AC}">
  <dimension ref="A1:F4"/>
  <sheetViews>
    <sheetView workbookViewId="0"/>
  </sheetViews>
  <sheetFormatPr baseColWidth="10" defaultColWidth="11" defaultRowHeight="15.9" x14ac:dyDescent="0.3"/>
  <cols>
    <col min="1" max="1" width="11" customWidth="1"/>
  </cols>
  <sheetData>
    <row r="1" spans="1:6" ht="15.6" x14ac:dyDescent="0.3">
      <c r="A1" t="s">
        <v>299</v>
      </c>
      <c r="B1" t="s">
        <v>238</v>
      </c>
      <c r="C1" t="s">
        <v>236</v>
      </c>
      <c r="D1" t="s">
        <v>237</v>
      </c>
      <c r="E1" t="s">
        <v>248</v>
      </c>
      <c r="F1" t="s">
        <v>249</v>
      </c>
    </row>
    <row r="2" spans="1:6" ht="15.6" x14ac:dyDescent="0.3">
      <c r="A2" t="s">
        <v>250</v>
      </c>
      <c r="B2">
        <v>1317</v>
      </c>
      <c r="C2" s="12">
        <v>0.36799999999999999</v>
      </c>
      <c r="D2" s="12">
        <v>0.61799999999999999</v>
      </c>
      <c r="E2" s="12">
        <v>9.0000000000000011E-3</v>
      </c>
      <c r="F2" s="12">
        <v>4.0000000000000001E-3</v>
      </c>
    </row>
    <row r="3" spans="1:6" ht="15.6" x14ac:dyDescent="0.3">
      <c r="A3" t="s">
        <v>251</v>
      </c>
      <c r="B3">
        <v>795</v>
      </c>
      <c r="C3" s="12">
        <v>0.38299999999999995</v>
      </c>
      <c r="D3" s="12">
        <v>0.61</v>
      </c>
      <c r="E3" s="12">
        <v>0</v>
      </c>
      <c r="F3" s="12">
        <v>6.0000000000000001E-3</v>
      </c>
    </row>
    <row r="4" spans="1:6" ht="15.6" x14ac:dyDescent="0.3">
      <c r="A4" t="s">
        <v>252</v>
      </c>
      <c r="B4">
        <v>848</v>
      </c>
      <c r="C4" s="12">
        <v>0.33799999999999997</v>
      </c>
      <c r="D4" s="12">
        <v>0.64900000000000002</v>
      </c>
      <c r="E4" s="12">
        <v>2E-3</v>
      </c>
      <c r="F4" s="12">
        <v>1.1000000000000001E-2</v>
      </c>
    </row>
  </sheetData>
  <pageMargins left="0.70000000000000007" right="0.70000000000000007" top="0.75" bottom="0.75" header="0.30000000000000004" footer="0.3000000000000000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2A318-5FA9-4EDF-99C0-4739EFAEC7F6}">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1317</v>
      </c>
      <c r="C2" s="12">
        <v>4.4999999999999998E-2</v>
      </c>
      <c r="D2" s="12">
        <v>0.94400000000000006</v>
      </c>
      <c r="E2" s="12">
        <v>9.0000000000000011E-3</v>
      </c>
      <c r="F2" s="12">
        <v>3.0000000000000001E-3</v>
      </c>
    </row>
    <row r="3" spans="1:6" ht="15.6" x14ac:dyDescent="0.3">
      <c r="A3" t="s">
        <v>251</v>
      </c>
      <c r="B3">
        <v>795</v>
      </c>
      <c r="C3" s="12">
        <v>4.0999999999999995E-2</v>
      </c>
      <c r="D3" s="12">
        <v>0.95099999999999996</v>
      </c>
      <c r="E3" s="12">
        <v>0</v>
      </c>
      <c r="F3" s="12">
        <v>8.0000000000000002E-3</v>
      </c>
    </row>
    <row r="4" spans="1:6" ht="15.6" x14ac:dyDescent="0.3">
      <c r="A4" t="s">
        <v>252</v>
      </c>
      <c r="B4">
        <v>848</v>
      </c>
      <c r="C4" s="12">
        <v>6.6000000000000003E-2</v>
      </c>
      <c r="D4" s="12">
        <v>0.92500000000000004</v>
      </c>
      <c r="E4" s="12">
        <v>0</v>
      </c>
      <c r="F4" s="12">
        <v>8.0000000000000002E-3</v>
      </c>
    </row>
  </sheetData>
  <pageMargins left="0.70000000000000007" right="0.70000000000000007" top="0.75" bottom="0.75" header="0.30000000000000004" footer="0.3000000000000000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F8784-406C-4D79-BBDB-768013A5A973}">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1317</v>
      </c>
      <c r="C2" s="12">
        <v>1.2E-2</v>
      </c>
      <c r="D2" s="12">
        <v>0.97499999999999998</v>
      </c>
      <c r="E2" s="12">
        <v>9.0000000000000011E-3</v>
      </c>
      <c r="F2" s="12">
        <v>4.0000000000000001E-3</v>
      </c>
    </row>
    <row r="3" spans="1:6" ht="15.6" x14ac:dyDescent="0.3">
      <c r="A3" t="s">
        <v>251</v>
      </c>
      <c r="B3">
        <v>795</v>
      </c>
      <c r="C3" s="12">
        <v>1.4999999999999999E-2</v>
      </c>
      <c r="D3" s="12">
        <v>0.97799999999999998</v>
      </c>
      <c r="E3" s="12">
        <v>0</v>
      </c>
      <c r="F3" s="12">
        <v>8.0000000000000002E-3</v>
      </c>
    </row>
    <row r="4" spans="1:6" ht="15.6" x14ac:dyDescent="0.3">
      <c r="A4" t="s">
        <v>252</v>
      </c>
      <c r="B4">
        <v>848</v>
      </c>
      <c r="C4" s="12">
        <v>1.2E-2</v>
      </c>
      <c r="D4" s="12">
        <v>0.97599999999999998</v>
      </c>
      <c r="E4" s="12">
        <v>0</v>
      </c>
      <c r="F4" s="12">
        <v>1.1000000000000001E-2</v>
      </c>
    </row>
  </sheetData>
  <pageMargins left="0.70000000000000007" right="0.70000000000000007" top="0.75" bottom="0.75" header="0.30000000000000004" footer="0.3000000000000000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9413-783C-4524-9E3D-F80DDB3F9A23}">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1317</v>
      </c>
      <c r="C2" s="12">
        <v>8.1000000000000003E-2</v>
      </c>
      <c r="D2" s="12">
        <v>0.90799999999999992</v>
      </c>
      <c r="E2" s="12">
        <v>8.0000000000000002E-3</v>
      </c>
      <c r="F2" s="12">
        <v>4.0000000000000001E-3</v>
      </c>
    </row>
    <row r="3" spans="1:6" ht="15.6" x14ac:dyDescent="0.3">
      <c r="A3" t="s">
        <v>251</v>
      </c>
      <c r="B3">
        <v>795</v>
      </c>
      <c r="C3" s="12">
        <v>8.1000000000000003E-2</v>
      </c>
      <c r="D3" s="12">
        <v>0.91099999999999992</v>
      </c>
      <c r="E3" s="12">
        <v>0</v>
      </c>
      <c r="F3" s="12">
        <v>8.0000000000000002E-3</v>
      </c>
    </row>
    <row r="4" spans="1:6" ht="15.6" x14ac:dyDescent="0.3">
      <c r="A4" t="s">
        <v>252</v>
      </c>
      <c r="B4">
        <v>848</v>
      </c>
      <c r="C4" s="12">
        <v>7.8E-2</v>
      </c>
      <c r="D4" s="12">
        <v>0.91099999999999992</v>
      </c>
      <c r="E4" s="12">
        <v>0</v>
      </c>
      <c r="F4" s="12">
        <v>1.1000000000000001E-2</v>
      </c>
    </row>
  </sheetData>
  <pageMargins left="0.70000000000000007" right="0.70000000000000007" top="0.75" bottom="0.75" header="0.30000000000000004" footer="0.3000000000000000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8751D-D2BF-4DAE-B9EE-2BDF965129A7}">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1317</v>
      </c>
      <c r="C2" s="12">
        <v>0.504</v>
      </c>
      <c r="D2" s="12">
        <v>0.48799999999999999</v>
      </c>
      <c r="E2" s="12">
        <v>6.0000000000000001E-3</v>
      </c>
      <c r="F2" s="12">
        <v>2E-3</v>
      </c>
    </row>
    <row r="3" spans="1:6" ht="15.6" x14ac:dyDescent="0.3">
      <c r="A3" t="s">
        <v>251</v>
      </c>
      <c r="B3">
        <v>795</v>
      </c>
      <c r="C3" s="12">
        <v>0.49700000000000005</v>
      </c>
      <c r="D3" s="12">
        <v>0.502</v>
      </c>
      <c r="E3" s="12">
        <v>0</v>
      </c>
      <c r="F3" s="12">
        <v>1E-3</v>
      </c>
    </row>
    <row r="4" spans="1:6" ht="15.6" x14ac:dyDescent="0.3">
      <c r="A4" t="s">
        <v>252</v>
      </c>
      <c r="B4">
        <v>848</v>
      </c>
      <c r="C4" s="12">
        <v>0.54899999999999993</v>
      </c>
      <c r="D4" s="12">
        <v>0.44400000000000001</v>
      </c>
      <c r="E4" s="12">
        <v>0</v>
      </c>
      <c r="F4" s="12">
        <v>6.0000000000000001E-3</v>
      </c>
    </row>
  </sheetData>
  <pageMargins left="0.70000000000000007" right="0.70000000000000007" top="0.75" bottom="0.75" header="0.30000000000000004" footer="0.3000000000000000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8C5F-2344-4037-99A1-A2A8549B05C6}">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236</v>
      </c>
      <c r="D1" t="s">
        <v>237</v>
      </c>
      <c r="E1" t="s">
        <v>248</v>
      </c>
      <c r="F1" t="s">
        <v>249</v>
      </c>
    </row>
    <row r="2" spans="1:6" ht="15.6" x14ac:dyDescent="0.3">
      <c r="A2" t="s">
        <v>250</v>
      </c>
      <c r="B2">
        <v>1798</v>
      </c>
      <c r="C2" s="12">
        <v>0.70299999999999996</v>
      </c>
      <c r="D2" s="12">
        <v>0.29199999999999998</v>
      </c>
      <c r="E2" s="12">
        <v>5.0000000000000001E-3</v>
      </c>
      <c r="F2" s="12">
        <v>1E-3</v>
      </c>
    </row>
    <row r="3" spans="1:6" ht="15.6" x14ac:dyDescent="0.3">
      <c r="A3" t="s">
        <v>251</v>
      </c>
      <c r="B3">
        <v>1059</v>
      </c>
      <c r="C3" s="12">
        <v>0.72499999999999998</v>
      </c>
      <c r="D3" s="12">
        <v>0.27500000000000002</v>
      </c>
      <c r="E3" s="12">
        <v>0</v>
      </c>
      <c r="F3" s="12">
        <v>0</v>
      </c>
    </row>
    <row r="4" spans="1:6" ht="15.6" x14ac:dyDescent="0.3">
      <c r="A4" t="s">
        <v>252</v>
      </c>
      <c r="B4">
        <v>1085</v>
      </c>
      <c r="C4" s="12">
        <v>0.74199999999999999</v>
      </c>
      <c r="D4" s="12">
        <v>0.25700000000000001</v>
      </c>
      <c r="E4" s="12">
        <v>0</v>
      </c>
      <c r="F4" s="12">
        <v>0</v>
      </c>
    </row>
  </sheetData>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3D59-119D-4468-AC11-1648C832DC17}">
  <dimension ref="A1:D3"/>
  <sheetViews>
    <sheetView workbookViewId="0"/>
  </sheetViews>
  <sheetFormatPr baseColWidth="10" defaultColWidth="11" defaultRowHeight="15.9" x14ac:dyDescent="0.3"/>
  <cols>
    <col min="1" max="1" width="18.8984375" style="1" customWidth="1"/>
    <col min="2" max="2" width="11" customWidth="1"/>
  </cols>
  <sheetData>
    <row r="1" spans="1:4" ht="15.6" x14ac:dyDescent="0.3">
      <c r="B1" t="s">
        <v>212</v>
      </c>
      <c r="C1" t="s">
        <v>211</v>
      </c>
      <c r="D1" t="s">
        <v>213</v>
      </c>
    </row>
    <row r="2" spans="1:4" ht="62.4" x14ac:dyDescent="0.3">
      <c r="A2" s="1" t="s">
        <v>217</v>
      </c>
      <c r="B2">
        <v>42</v>
      </c>
      <c r="C2">
        <v>10</v>
      </c>
      <c r="D2">
        <v>52</v>
      </c>
    </row>
    <row r="3" spans="1:4" ht="46.8" x14ac:dyDescent="0.3">
      <c r="A3" s="1" t="s">
        <v>218</v>
      </c>
      <c r="B3">
        <v>1</v>
      </c>
      <c r="C3">
        <v>0</v>
      </c>
      <c r="D3">
        <v>1</v>
      </c>
    </row>
  </sheetData>
  <pageMargins left="0.70000000000000007" right="0.70000000000000007" top="0.75" bottom="0.75" header="0.30000000000000004" footer="0.3000000000000000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9335D-2A4C-4A88-8620-ED301CE55055}">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302</v>
      </c>
      <c r="D1" t="s">
        <v>303</v>
      </c>
      <c r="E1" t="s">
        <v>304</v>
      </c>
      <c r="F1" t="s">
        <v>274</v>
      </c>
      <c r="G1" t="s">
        <v>248</v>
      </c>
      <c r="H1" t="s">
        <v>249</v>
      </c>
    </row>
    <row r="2" spans="1:8" ht="15.6" x14ac:dyDescent="0.3">
      <c r="A2" t="s">
        <v>250</v>
      </c>
      <c r="B2">
        <v>1798</v>
      </c>
      <c r="C2" s="12">
        <v>0.313</v>
      </c>
      <c r="D2" s="12">
        <v>0.28000000000000003</v>
      </c>
      <c r="E2" s="12">
        <v>0.34600000000000003</v>
      </c>
      <c r="F2" s="12">
        <v>3.7000000000000005E-2</v>
      </c>
      <c r="G2" s="12">
        <v>2.3E-2</v>
      </c>
      <c r="H2" s="12">
        <v>2E-3</v>
      </c>
    </row>
    <row r="3" spans="1:8" ht="15.6" x14ac:dyDescent="0.3">
      <c r="A3" t="s">
        <v>251</v>
      </c>
      <c r="B3">
        <v>1059</v>
      </c>
      <c r="C3" s="12">
        <v>0.28199999999999997</v>
      </c>
      <c r="D3" s="12">
        <v>0.245</v>
      </c>
      <c r="E3" s="12">
        <v>0.43</v>
      </c>
      <c r="F3" s="12">
        <v>2.1000000000000001E-2</v>
      </c>
      <c r="G3" s="12">
        <v>1.9E-2</v>
      </c>
      <c r="H3" s="12">
        <v>2E-3</v>
      </c>
    </row>
    <row r="4" spans="1:8" ht="15.6" x14ac:dyDescent="0.3">
      <c r="A4" t="s">
        <v>252</v>
      </c>
      <c r="B4">
        <v>1085</v>
      </c>
      <c r="C4" s="12">
        <v>0.26600000000000001</v>
      </c>
      <c r="D4" s="12">
        <v>0.25</v>
      </c>
      <c r="E4" s="12">
        <v>0.434</v>
      </c>
      <c r="F4" s="12">
        <v>2.5000000000000001E-2</v>
      </c>
      <c r="G4" s="12">
        <v>2.5000000000000001E-2</v>
      </c>
      <c r="H4" s="12">
        <v>0</v>
      </c>
    </row>
  </sheetData>
  <pageMargins left="0.70000000000000007" right="0.70000000000000007" top="0.75" bottom="0.75" header="0.30000000000000004" footer="0.3000000000000000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59DB-E9BD-4F95-A417-AD7E61234B9A}">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302</v>
      </c>
      <c r="D1" t="s">
        <v>303</v>
      </c>
      <c r="E1" t="s">
        <v>304</v>
      </c>
      <c r="F1" t="s">
        <v>274</v>
      </c>
      <c r="G1" t="s">
        <v>248</v>
      </c>
      <c r="H1" t="s">
        <v>249</v>
      </c>
    </row>
    <row r="2" spans="1:8" ht="15.6" x14ac:dyDescent="0.3">
      <c r="A2" t="s">
        <v>250</v>
      </c>
      <c r="B2">
        <v>1798</v>
      </c>
      <c r="C2" s="12">
        <v>0.52</v>
      </c>
      <c r="D2" s="12">
        <v>0.27399999999999997</v>
      </c>
      <c r="E2" s="12">
        <v>0.17300000000000001</v>
      </c>
      <c r="F2" s="12">
        <v>1.3999999999999999E-2</v>
      </c>
      <c r="G2" s="12">
        <v>1.7000000000000001E-2</v>
      </c>
      <c r="H2" s="12">
        <v>3.0000000000000001E-3</v>
      </c>
    </row>
    <row r="3" spans="1:8" ht="15.6" x14ac:dyDescent="0.3">
      <c r="A3" t="s">
        <v>251</v>
      </c>
      <c r="B3">
        <v>1059</v>
      </c>
      <c r="C3" s="12">
        <v>0.51700000000000002</v>
      </c>
      <c r="D3" s="12">
        <v>0.254</v>
      </c>
      <c r="E3" s="12">
        <v>0.21</v>
      </c>
      <c r="F3" s="12">
        <v>4.0000000000000001E-3</v>
      </c>
      <c r="G3" s="12">
        <v>1.3000000000000001E-2</v>
      </c>
      <c r="H3" s="12">
        <v>3.0000000000000001E-3</v>
      </c>
    </row>
    <row r="4" spans="1:8" ht="15.6" x14ac:dyDescent="0.3">
      <c r="A4" t="s">
        <v>252</v>
      </c>
      <c r="B4">
        <v>1085</v>
      </c>
      <c r="C4" s="12">
        <v>0.433</v>
      </c>
      <c r="D4" s="12">
        <v>0.29799999999999999</v>
      </c>
      <c r="E4" s="12">
        <v>0.24299999999999999</v>
      </c>
      <c r="F4" s="12">
        <v>4.0000000000000001E-3</v>
      </c>
      <c r="G4" s="12">
        <v>1.9E-2</v>
      </c>
      <c r="H4" s="12">
        <v>3.0000000000000001E-3</v>
      </c>
    </row>
  </sheetData>
  <pageMargins left="0.70000000000000007" right="0.70000000000000007" top="0.75" bottom="0.75" header="0.30000000000000004" footer="0.3000000000000000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E54B-45A9-4E94-848B-C14374A9A7CA}">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302</v>
      </c>
      <c r="D1" t="s">
        <v>303</v>
      </c>
      <c r="E1" t="s">
        <v>304</v>
      </c>
      <c r="F1" t="s">
        <v>274</v>
      </c>
      <c r="G1" t="s">
        <v>248</v>
      </c>
      <c r="H1" t="s">
        <v>249</v>
      </c>
    </row>
    <row r="2" spans="1:8" ht="15.6" x14ac:dyDescent="0.3">
      <c r="A2" t="s">
        <v>250</v>
      </c>
      <c r="B2">
        <v>1798</v>
      </c>
      <c r="C2" s="12">
        <v>0.60299999999999998</v>
      </c>
      <c r="D2" s="12">
        <v>0.25600000000000001</v>
      </c>
      <c r="E2" s="12">
        <v>0.126</v>
      </c>
      <c r="F2" s="12">
        <v>6.9999999999999993E-3</v>
      </c>
      <c r="G2" s="12">
        <v>6.0000000000000001E-3</v>
      </c>
      <c r="H2" s="12">
        <v>2E-3</v>
      </c>
    </row>
    <row r="3" spans="1:8" ht="15.6" x14ac:dyDescent="0.3">
      <c r="A3" t="s">
        <v>251</v>
      </c>
      <c r="B3">
        <v>1059</v>
      </c>
      <c r="C3" s="12">
        <v>0.53900000000000003</v>
      </c>
      <c r="D3" s="12">
        <v>0.27500000000000002</v>
      </c>
      <c r="E3" s="12">
        <v>0.17</v>
      </c>
      <c r="F3" s="12">
        <v>9.0000000000000011E-3</v>
      </c>
      <c r="G3" s="12">
        <v>6.9999999999999993E-3</v>
      </c>
      <c r="H3" s="12">
        <v>1E-3</v>
      </c>
    </row>
    <row r="4" spans="1:8" ht="15.6" x14ac:dyDescent="0.3">
      <c r="A4" t="s">
        <v>252</v>
      </c>
      <c r="B4">
        <v>1085</v>
      </c>
      <c r="C4" s="12">
        <v>0.501</v>
      </c>
      <c r="D4" s="12">
        <v>0.27200000000000002</v>
      </c>
      <c r="E4" s="12">
        <v>0.20800000000000002</v>
      </c>
      <c r="F4" s="12">
        <v>4.0000000000000001E-3</v>
      </c>
      <c r="G4" s="12">
        <v>1.3000000000000001E-2</v>
      </c>
      <c r="H4" s="12">
        <v>2E-3</v>
      </c>
    </row>
  </sheetData>
  <pageMargins left="0.70000000000000007" right="0.70000000000000007" top="0.75" bottom="0.75" header="0.30000000000000004" footer="0.3000000000000000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23A1-1461-4895-BCA0-F47F08113D76}">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302</v>
      </c>
      <c r="D1" t="s">
        <v>303</v>
      </c>
      <c r="E1" t="s">
        <v>304</v>
      </c>
      <c r="F1" t="s">
        <v>274</v>
      </c>
      <c r="G1" t="s">
        <v>248</v>
      </c>
      <c r="H1" t="s">
        <v>249</v>
      </c>
    </row>
    <row r="2" spans="1:8" ht="15.6" x14ac:dyDescent="0.3">
      <c r="A2" t="s">
        <v>250</v>
      </c>
      <c r="B2">
        <v>1798</v>
      </c>
      <c r="C2" s="12">
        <v>0.59699999999999998</v>
      </c>
      <c r="D2" s="12">
        <v>0.26800000000000002</v>
      </c>
      <c r="E2" s="12">
        <v>0.122</v>
      </c>
      <c r="F2" s="12">
        <v>6.0000000000000001E-3</v>
      </c>
      <c r="G2" s="12">
        <v>6.0000000000000001E-3</v>
      </c>
      <c r="H2" s="12">
        <v>2E-3</v>
      </c>
    </row>
    <row r="3" spans="1:8" ht="15.6" x14ac:dyDescent="0.3">
      <c r="A3" t="s">
        <v>251</v>
      </c>
      <c r="B3">
        <v>1059</v>
      </c>
      <c r="C3" s="12">
        <v>0.53900000000000003</v>
      </c>
      <c r="D3" s="12">
        <v>0.27899999999999997</v>
      </c>
      <c r="E3" s="12">
        <v>0.16800000000000001</v>
      </c>
      <c r="F3" s="12">
        <v>0.01</v>
      </c>
      <c r="G3" s="12">
        <v>4.0000000000000001E-3</v>
      </c>
      <c r="H3" s="12">
        <v>1E-3</v>
      </c>
    </row>
    <row r="4" spans="1:8" ht="15.6" x14ac:dyDescent="0.3">
      <c r="A4" t="s">
        <v>252</v>
      </c>
      <c r="B4">
        <v>1085</v>
      </c>
      <c r="C4" s="12">
        <v>0.501</v>
      </c>
      <c r="D4" s="12">
        <v>0.30199999999999999</v>
      </c>
      <c r="E4" s="12">
        <v>0.17899999999999999</v>
      </c>
      <c r="F4" s="12">
        <v>5.0000000000000001E-3</v>
      </c>
      <c r="G4" s="12">
        <v>1.3000000000000001E-2</v>
      </c>
      <c r="H4" s="12">
        <v>0</v>
      </c>
    </row>
  </sheetData>
  <pageMargins left="0.70000000000000007" right="0.70000000000000007" top="0.75" bottom="0.75" header="0.30000000000000004" footer="0.3000000000000000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541B-8E73-4C47-A912-6F75243F137A}">
  <dimension ref="A1:F4"/>
  <sheetViews>
    <sheetView workbookViewId="0"/>
  </sheetViews>
  <sheetFormatPr baseColWidth="10" defaultColWidth="11" defaultRowHeight="15.9" x14ac:dyDescent="0.3"/>
  <cols>
    <col min="1" max="1" width="11" customWidth="1"/>
  </cols>
  <sheetData>
    <row r="1" spans="1:6" ht="15.6" x14ac:dyDescent="0.3">
      <c r="A1" t="s">
        <v>219</v>
      </c>
      <c r="B1" t="s">
        <v>238</v>
      </c>
      <c r="C1" t="s">
        <v>305</v>
      </c>
      <c r="D1" t="s">
        <v>306</v>
      </c>
      <c r="E1" t="s">
        <v>248</v>
      </c>
      <c r="F1" t="s">
        <v>249</v>
      </c>
    </row>
    <row r="2" spans="1:6" ht="15.6" x14ac:dyDescent="0.3">
      <c r="A2" t="s">
        <v>250</v>
      </c>
      <c r="B2">
        <v>1798</v>
      </c>
      <c r="C2" s="12">
        <v>0.72799999999999998</v>
      </c>
      <c r="D2" s="12">
        <v>0.20800000000000002</v>
      </c>
      <c r="E2" s="12">
        <v>0.05</v>
      </c>
      <c r="F2" s="12">
        <v>1.4999999999999999E-2</v>
      </c>
    </row>
    <row r="3" spans="1:6" ht="15.6" x14ac:dyDescent="0.3">
      <c r="A3" t="s">
        <v>251</v>
      </c>
      <c r="B3">
        <v>1059</v>
      </c>
      <c r="C3" s="12">
        <v>0.75900000000000001</v>
      </c>
      <c r="D3" s="12">
        <v>0.187</v>
      </c>
      <c r="E3" s="12">
        <v>4.2000000000000003E-2</v>
      </c>
      <c r="F3" s="12">
        <v>1.2E-2</v>
      </c>
    </row>
    <row r="4" spans="1:6" ht="15.6" x14ac:dyDescent="0.3">
      <c r="A4" t="s">
        <v>252</v>
      </c>
      <c r="B4">
        <v>1085</v>
      </c>
      <c r="C4" s="12">
        <v>0.754</v>
      </c>
      <c r="D4" s="12">
        <v>0.19899999999999998</v>
      </c>
      <c r="E4" s="12">
        <v>3.2000000000000001E-2</v>
      </c>
      <c r="F4" s="12">
        <v>1.4999999999999999E-2</v>
      </c>
    </row>
  </sheetData>
  <pageMargins left="0.70000000000000007" right="0.70000000000000007" top="0.75" bottom="0.75" header="0.30000000000000004" footer="0.3000000000000000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1EEB-ABC9-4CE4-ADEC-D9D8CAA03370}">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307</v>
      </c>
      <c r="D1" t="s">
        <v>308</v>
      </c>
      <c r="E1" t="s">
        <v>309</v>
      </c>
      <c r="F1" t="s">
        <v>310</v>
      </c>
      <c r="G1" t="s">
        <v>311</v>
      </c>
      <c r="H1" t="s">
        <v>248</v>
      </c>
      <c r="I1" t="s">
        <v>249</v>
      </c>
    </row>
    <row r="2" spans="1:9" ht="15.6" x14ac:dyDescent="0.3">
      <c r="A2" t="s">
        <v>250</v>
      </c>
      <c r="B2">
        <v>1798</v>
      </c>
      <c r="C2" s="12">
        <v>3.7000000000000005E-2</v>
      </c>
      <c r="D2" s="12">
        <v>0.188</v>
      </c>
      <c r="E2" s="12">
        <v>0.46600000000000003</v>
      </c>
      <c r="F2" s="12">
        <v>0.129</v>
      </c>
      <c r="G2" s="12">
        <v>7.0999999999999994E-2</v>
      </c>
      <c r="H2" s="12">
        <v>8.3000000000000004E-2</v>
      </c>
      <c r="I2" s="12">
        <v>2.6000000000000002E-2</v>
      </c>
    </row>
    <row r="3" spans="1:9" ht="15.6" x14ac:dyDescent="0.3">
      <c r="A3" t="s">
        <v>251</v>
      </c>
      <c r="B3">
        <v>1059</v>
      </c>
      <c r="C3" s="12">
        <v>3.4000000000000002E-2</v>
      </c>
      <c r="D3" s="12">
        <v>0.182</v>
      </c>
      <c r="E3" s="12">
        <v>0.51300000000000001</v>
      </c>
      <c r="F3" s="12">
        <v>0.16800000000000001</v>
      </c>
      <c r="G3" s="12">
        <v>0.06</v>
      </c>
      <c r="H3" s="12">
        <v>3.4000000000000002E-2</v>
      </c>
      <c r="I3" s="12">
        <v>9.0000000000000011E-3</v>
      </c>
    </row>
    <row r="4" spans="1:9" ht="15.6" x14ac:dyDescent="0.3">
      <c r="A4" t="s">
        <v>252</v>
      </c>
      <c r="B4">
        <v>1085</v>
      </c>
      <c r="C4" s="12">
        <v>4.0999999999999995E-2</v>
      </c>
      <c r="D4" s="12">
        <v>0.16300000000000001</v>
      </c>
      <c r="E4" s="12">
        <v>0.53100000000000003</v>
      </c>
      <c r="F4" s="12">
        <v>0.17600000000000002</v>
      </c>
      <c r="G4" s="12">
        <v>4.5999999999999999E-2</v>
      </c>
      <c r="H4" s="12">
        <v>3.9E-2</v>
      </c>
      <c r="I4" s="12">
        <v>4.0000000000000001E-3</v>
      </c>
    </row>
  </sheetData>
  <pageMargins left="0.70000000000000007" right="0.70000000000000007" top="0.75" bottom="0.75" header="0.30000000000000004" footer="0.3000000000000000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64D6F-CF66-4660-BBBC-1366631C2693}">
  <dimension ref="A1:O4"/>
  <sheetViews>
    <sheetView workbookViewId="0"/>
  </sheetViews>
  <sheetFormatPr baseColWidth="10" defaultColWidth="11" defaultRowHeight="15.9" x14ac:dyDescent="0.3"/>
  <cols>
    <col min="1" max="1" width="11" customWidth="1"/>
  </cols>
  <sheetData>
    <row r="1" spans="1:15" ht="15.6" x14ac:dyDescent="0.3">
      <c r="A1" t="s">
        <v>219</v>
      </c>
      <c r="B1" t="s">
        <v>312</v>
      </c>
      <c r="C1" t="s">
        <v>313</v>
      </c>
      <c r="D1" t="s">
        <v>314</v>
      </c>
      <c r="E1" t="s">
        <v>315</v>
      </c>
      <c r="F1" t="s">
        <v>316</v>
      </c>
      <c r="G1" t="s">
        <v>317</v>
      </c>
      <c r="H1" t="s">
        <v>318</v>
      </c>
      <c r="I1" t="s">
        <v>319</v>
      </c>
      <c r="J1" t="s">
        <v>320</v>
      </c>
      <c r="K1" t="s">
        <v>321</v>
      </c>
      <c r="L1" t="s">
        <v>322</v>
      </c>
      <c r="M1" t="s">
        <v>274</v>
      </c>
      <c r="N1" t="s">
        <v>248</v>
      </c>
      <c r="O1" t="s">
        <v>249</v>
      </c>
    </row>
    <row r="2" spans="1:15" ht="15.6" x14ac:dyDescent="0.3">
      <c r="A2" t="s">
        <v>250</v>
      </c>
      <c r="B2" s="12">
        <v>0.83599999999999997</v>
      </c>
      <c r="C2" s="12">
        <v>0.40500000000000003</v>
      </c>
      <c r="D2" s="12">
        <v>0.42799999999999999</v>
      </c>
      <c r="E2" s="12">
        <v>0.23499999999999999</v>
      </c>
      <c r="F2" s="12">
        <v>0.105</v>
      </c>
      <c r="G2" s="12">
        <v>0.21600000000000003</v>
      </c>
      <c r="H2" s="12">
        <v>0.22699999999999998</v>
      </c>
      <c r="I2" s="12">
        <v>5.2999999999999999E-2</v>
      </c>
      <c r="J2" s="12">
        <v>0.124</v>
      </c>
      <c r="K2" s="12">
        <v>3.7000000000000005E-2</v>
      </c>
      <c r="L2" s="12">
        <v>0.1</v>
      </c>
      <c r="M2" s="12">
        <v>0</v>
      </c>
      <c r="N2" s="12">
        <v>6.0000000000000001E-3</v>
      </c>
      <c r="O2" s="12">
        <v>1E-3</v>
      </c>
    </row>
    <row r="3" spans="1:15" ht="15.6" x14ac:dyDescent="0.3">
      <c r="A3" t="s">
        <v>251</v>
      </c>
      <c r="B3" s="12">
        <v>0.84400000000000008</v>
      </c>
      <c r="C3" s="12">
        <v>0.38500000000000001</v>
      </c>
      <c r="D3" s="12">
        <v>0.41299999999999998</v>
      </c>
      <c r="E3" s="12">
        <v>0.20600000000000002</v>
      </c>
      <c r="F3" s="12">
        <v>0.11199999999999999</v>
      </c>
      <c r="G3" s="12">
        <v>0.23899999999999999</v>
      </c>
      <c r="H3" s="12">
        <v>0.22399999999999998</v>
      </c>
      <c r="I3" s="12">
        <v>6.5000000000000002E-2</v>
      </c>
      <c r="J3" s="12">
        <v>0.155</v>
      </c>
      <c r="K3" s="12">
        <v>5.5E-2</v>
      </c>
      <c r="L3" s="12">
        <v>9.4E-2</v>
      </c>
      <c r="M3" s="12">
        <v>0</v>
      </c>
      <c r="N3" s="12">
        <v>0.01</v>
      </c>
      <c r="O3" s="12">
        <v>1E-3</v>
      </c>
    </row>
    <row r="4" spans="1:15" ht="15.6" x14ac:dyDescent="0.3">
      <c r="A4" t="s">
        <v>252</v>
      </c>
      <c r="B4" s="12">
        <v>0.85199999999999998</v>
      </c>
      <c r="C4" s="12">
        <v>0.40200000000000002</v>
      </c>
      <c r="D4" s="12">
        <v>0.439</v>
      </c>
      <c r="E4" s="12">
        <v>0.23</v>
      </c>
      <c r="F4" s="12">
        <v>0.113</v>
      </c>
      <c r="G4" s="12">
        <v>0.20100000000000001</v>
      </c>
      <c r="H4" s="12">
        <v>0.21199999999999999</v>
      </c>
      <c r="I4" s="12">
        <v>5.2000000000000005E-2</v>
      </c>
      <c r="J4" s="12">
        <v>0.11900000000000001</v>
      </c>
      <c r="K4" s="12">
        <v>0.06</v>
      </c>
      <c r="L4" s="12">
        <v>8.1000000000000003E-2</v>
      </c>
      <c r="M4" s="12">
        <v>2E-3</v>
      </c>
      <c r="N4" s="12">
        <v>6.9999999999999993E-3</v>
      </c>
      <c r="O4" s="12">
        <v>1E-3</v>
      </c>
    </row>
  </sheetData>
  <pageMargins left="0.70000000000000007" right="0.70000000000000007" top="0.75" bottom="0.75" header="0.30000000000000004" footer="0.3000000000000000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0F8EE-D088-4401-8A1A-2917794B84E3}">
  <dimension ref="A1:K4"/>
  <sheetViews>
    <sheetView workbookViewId="0"/>
  </sheetViews>
  <sheetFormatPr baseColWidth="10" defaultColWidth="11" defaultRowHeight="15.9" x14ac:dyDescent="0.3"/>
  <cols>
    <col min="1" max="1" width="11" customWidth="1"/>
  </cols>
  <sheetData>
    <row r="1" spans="1:11" ht="15.6" x14ac:dyDescent="0.3">
      <c r="A1" t="s">
        <v>219</v>
      </c>
      <c r="B1" t="s">
        <v>238</v>
      </c>
      <c r="C1" t="s">
        <v>323</v>
      </c>
      <c r="D1" t="s">
        <v>324</v>
      </c>
      <c r="E1" t="s">
        <v>325</v>
      </c>
      <c r="F1" t="s">
        <v>326</v>
      </c>
      <c r="G1" t="s">
        <v>327</v>
      </c>
      <c r="H1" t="s">
        <v>328</v>
      </c>
      <c r="I1" t="s">
        <v>274</v>
      </c>
      <c r="J1" t="s">
        <v>248</v>
      </c>
      <c r="K1" t="s">
        <v>249</v>
      </c>
    </row>
    <row r="2" spans="1:11" ht="15.6" x14ac:dyDescent="0.3">
      <c r="A2" t="s">
        <v>250</v>
      </c>
      <c r="B2">
        <v>1798</v>
      </c>
      <c r="C2" s="12">
        <v>0.61699999999999999</v>
      </c>
      <c r="D2" s="12">
        <v>0.23499999999999999</v>
      </c>
      <c r="E2" s="12">
        <v>2.8999999999999998E-2</v>
      </c>
      <c r="F2" s="12">
        <v>4.4000000000000004E-2</v>
      </c>
      <c r="G2" s="12">
        <v>1.7000000000000001E-2</v>
      </c>
      <c r="H2" s="12">
        <v>4.9000000000000002E-2</v>
      </c>
      <c r="I2" s="12">
        <v>1E-3</v>
      </c>
      <c r="J2" s="12">
        <v>6.9999999999999993E-3</v>
      </c>
      <c r="K2" s="12">
        <v>1E-3</v>
      </c>
    </row>
    <row r="3" spans="1:11" ht="15.6" x14ac:dyDescent="0.3">
      <c r="A3" t="s">
        <v>251</v>
      </c>
      <c r="B3">
        <v>1059</v>
      </c>
      <c r="C3" s="12">
        <v>0.51</v>
      </c>
      <c r="D3" s="12">
        <v>0.29799999999999999</v>
      </c>
      <c r="E3" s="12">
        <v>2.7999999999999997E-2</v>
      </c>
      <c r="F3" s="12">
        <v>7.2999999999999995E-2</v>
      </c>
      <c r="G3" s="12">
        <v>3.1E-2</v>
      </c>
      <c r="H3" s="12">
        <v>5.4000000000000006E-2</v>
      </c>
      <c r="I3" s="12">
        <v>1E-3</v>
      </c>
      <c r="J3" s="12">
        <v>4.0000000000000001E-3</v>
      </c>
      <c r="K3" s="12">
        <v>1E-3</v>
      </c>
    </row>
    <row r="4" spans="1:11" ht="15.6" x14ac:dyDescent="0.3">
      <c r="A4" t="s">
        <v>252</v>
      </c>
      <c r="B4">
        <v>1085</v>
      </c>
      <c r="C4" s="12">
        <v>0.47</v>
      </c>
      <c r="D4" s="12">
        <v>0.33299999999999996</v>
      </c>
      <c r="E4" s="12">
        <v>1.9E-2</v>
      </c>
      <c r="F4" s="12">
        <v>6.9000000000000006E-2</v>
      </c>
      <c r="G4" s="12">
        <v>3.5000000000000003E-2</v>
      </c>
      <c r="H4" s="12">
        <v>6.8000000000000005E-2</v>
      </c>
      <c r="I4" s="12">
        <v>1E-3</v>
      </c>
      <c r="J4" s="12">
        <v>4.0000000000000001E-3</v>
      </c>
      <c r="K4" s="12">
        <v>0</v>
      </c>
    </row>
  </sheetData>
  <pageMargins left="0.70000000000000007" right="0.70000000000000007" top="0.75" bottom="0.75" header="0.30000000000000004" footer="0.3000000000000000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D2A4F-FCC5-4CF3-8D5C-ABF8E92BCC09}">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329</v>
      </c>
      <c r="D1" t="s">
        <v>330</v>
      </c>
      <c r="E1" t="s">
        <v>331</v>
      </c>
      <c r="F1" t="s">
        <v>332</v>
      </c>
      <c r="G1" t="s">
        <v>248</v>
      </c>
      <c r="H1" t="s">
        <v>249</v>
      </c>
    </row>
    <row r="2" spans="1:8" ht="15.6" x14ac:dyDescent="0.3">
      <c r="A2" t="s">
        <v>250</v>
      </c>
      <c r="B2">
        <v>1798</v>
      </c>
      <c r="C2" s="12">
        <v>0.748</v>
      </c>
      <c r="D2" s="12">
        <v>0.21100000000000002</v>
      </c>
      <c r="E2" s="12">
        <v>6.0000000000000001E-3</v>
      </c>
      <c r="F2" s="12">
        <v>1.3000000000000001E-2</v>
      </c>
      <c r="G2" s="12">
        <v>0.02</v>
      </c>
      <c r="H2" s="12">
        <v>2E-3</v>
      </c>
    </row>
    <row r="3" spans="1:8" ht="15.6" x14ac:dyDescent="0.3">
      <c r="A3" t="s">
        <v>251</v>
      </c>
      <c r="B3">
        <v>1059</v>
      </c>
      <c r="C3" s="12">
        <v>0.72</v>
      </c>
      <c r="D3" s="12">
        <v>0.23</v>
      </c>
      <c r="E3" s="12">
        <v>4.0000000000000001E-3</v>
      </c>
      <c r="F3" s="12">
        <v>1.8000000000000002E-2</v>
      </c>
      <c r="G3" s="12">
        <v>2.3E-2</v>
      </c>
      <c r="H3" s="12">
        <v>5.0000000000000001E-3</v>
      </c>
    </row>
    <row r="4" spans="1:8" ht="15.6" x14ac:dyDescent="0.3">
      <c r="A4" t="s">
        <v>252</v>
      </c>
      <c r="B4">
        <v>1085</v>
      </c>
      <c r="C4" s="12">
        <v>0.72699999999999998</v>
      </c>
      <c r="D4" s="12">
        <v>0.22600000000000001</v>
      </c>
      <c r="E4" s="12">
        <v>5.0000000000000001E-3</v>
      </c>
      <c r="F4" s="12">
        <v>1.1000000000000001E-2</v>
      </c>
      <c r="G4" s="12">
        <v>2.2000000000000002E-2</v>
      </c>
      <c r="H4" s="12">
        <v>8.0000000000000002E-3</v>
      </c>
    </row>
  </sheetData>
  <pageMargins left="0.70000000000000007" right="0.70000000000000007" top="0.75" bottom="0.75" header="0.30000000000000004" footer="0.3000000000000000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81448-D647-4857-BF41-B15F72D65C7C}">
  <dimension ref="A1:G4"/>
  <sheetViews>
    <sheetView workbookViewId="0"/>
  </sheetViews>
  <sheetFormatPr baseColWidth="10" defaultColWidth="11" defaultRowHeight="15.9" x14ac:dyDescent="0.3"/>
  <cols>
    <col min="1" max="1" width="11" customWidth="1"/>
  </cols>
  <sheetData>
    <row r="1" spans="1:7" ht="15.6" x14ac:dyDescent="0.3">
      <c r="A1" t="s">
        <v>219</v>
      </c>
      <c r="B1" t="s">
        <v>238</v>
      </c>
      <c r="C1" t="s">
        <v>333</v>
      </c>
      <c r="D1" t="s">
        <v>334</v>
      </c>
      <c r="E1" t="s">
        <v>331</v>
      </c>
      <c r="F1" t="s">
        <v>248</v>
      </c>
      <c r="G1" t="s">
        <v>249</v>
      </c>
    </row>
    <row r="2" spans="1:7" ht="15.6" x14ac:dyDescent="0.3">
      <c r="A2" t="s">
        <v>250</v>
      </c>
      <c r="B2">
        <v>1798</v>
      </c>
      <c r="C2" s="12">
        <v>0.23499999999999999</v>
      </c>
      <c r="D2" s="12">
        <v>0.71400000000000008</v>
      </c>
      <c r="E2" s="12">
        <v>6.0000000000000001E-3</v>
      </c>
      <c r="F2" s="12">
        <v>4.0999999999999995E-2</v>
      </c>
      <c r="G2" s="12">
        <v>5.0000000000000001E-3</v>
      </c>
    </row>
    <row r="3" spans="1:7" ht="15.6" x14ac:dyDescent="0.3">
      <c r="A3" t="s">
        <v>251</v>
      </c>
      <c r="B3">
        <v>1059</v>
      </c>
      <c r="C3" s="12">
        <v>0.26500000000000001</v>
      </c>
      <c r="D3" s="12">
        <v>0.65799999999999992</v>
      </c>
      <c r="E3" s="12">
        <v>0.01</v>
      </c>
      <c r="F3" s="12">
        <v>0.06</v>
      </c>
      <c r="G3" s="12">
        <v>6.9999999999999993E-3</v>
      </c>
    </row>
    <row r="4" spans="1:7" ht="15.6" x14ac:dyDescent="0.3">
      <c r="A4" t="s">
        <v>252</v>
      </c>
      <c r="B4">
        <v>1085</v>
      </c>
      <c r="C4" s="12">
        <v>0.27</v>
      </c>
      <c r="D4" s="12">
        <v>0.63200000000000001</v>
      </c>
      <c r="E4" s="12">
        <v>1.8000000000000002E-2</v>
      </c>
      <c r="F4" s="12">
        <v>7.2000000000000008E-2</v>
      </c>
      <c r="G4" s="12">
        <v>8.0000000000000002E-3</v>
      </c>
    </row>
  </sheetData>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EA4C8-43A2-4204-839E-A4DA1D8D0C67}">
  <dimension ref="A1:G3"/>
  <sheetViews>
    <sheetView workbookViewId="0"/>
  </sheetViews>
  <sheetFormatPr baseColWidth="10" defaultColWidth="11" defaultRowHeight="15.9" x14ac:dyDescent="0.3"/>
  <cols>
    <col min="1" max="1" width="11" customWidth="1"/>
  </cols>
  <sheetData>
    <row r="1" spans="1:7" ht="15.6" x14ac:dyDescent="0.3">
      <c r="A1" t="s">
        <v>219</v>
      </c>
      <c r="B1" t="s">
        <v>220</v>
      </c>
      <c r="C1" t="s">
        <v>221</v>
      </c>
      <c r="D1" t="s">
        <v>222</v>
      </c>
      <c r="E1" t="s">
        <v>223</v>
      </c>
      <c r="F1" t="s">
        <v>224</v>
      </c>
      <c r="G1" t="s">
        <v>225</v>
      </c>
    </row>
    <row r="2" spans="1:7" ht="15.6" x14ac:dyDescent="0.3">
      <c r="A2" s="10" t="s">
        <v>226</v>
      </c>
      <c r="B2" s="11">
        <v>1.7999999999999999E-2</v>
      </c>
      <c r="C2" s="11">
        <v>6.5000000000000002E-2</v>
      </c>
      <c r="D2" s="11">
        <v>0.13600000000000001</v>
      </c>
      <c r="E2" s="11">
        <v>0.111</v>
      </c>
      <c r="F2" s="11">
        <v>5.5E-2</v>
      </c>
      <c r="G2" s="11">
        <v>2.8000000000000001E-2</v>
      </c>
    </row>
    <row r="3" spans="1:7" ht="15.6" x14ac:dyDescent="0.3">
      <c r="A3" s="10" t="s">
        <v>227</v>
      </c>
      <c r="B3" s="11">
        <v>2.5000000000000001E-2</v>
      </c>
      <c r="C3" s="11">
        <v>7.6999999999999999E-2</v>
      </c>
      <c r="D3" s="11">
        <v>0.115</v>
      </c>
      <c r="E3" s="11">
        <v>8.7999999999999995E-2</v>
      </c>
      <c r="F3" s="11">
        <v>5.2999999999999999E-2</v>
      </c>
      <c r="G3" s="11">
        <v>2.1000000000000001E-2</v>
      </c>
    </row>
  </sheetData>
  <pageMargins left="0.70000000000000007" right="0.70000000000000007" top="0.75" bottom="0.75" header="0.30000000000000004" footer="0.3000000000000000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100D-21D7-4FA9-A17D-9AA9B517A2DC}">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335</v>
      </c>
      <c r="D1" t="s">
        <v>336</v>
      </c>
      <c r="E1" t="s">
        <v>337</v>
      </c>
      <c r="F1" t="s">
        <v>338</v>
      </c>
      <c r="G1" t="s">
        <v>331</v>
      </c>
      <c r="H1" t="s">
        <v>248</v>
      </c>
      <c r="I1" t="s">
        <v>249</v>
      </c>
    </row>
    <row r="2" spans="1:9" ht="15.6" x14ac:dyDescent="0.3">
      <c r="A2" t="s">
        <v>250</v>
      </c>
      <c r="B2">
        <v>1798</v>
      </c>
      <c r="C2" s="12">
        <v>0.84900000000000009</v>
      </c>
      <c r="D2" s="12">
        <v>9.4E-2</v>
      </c>
      <c r="E2" s="12">
        <v>2.1000000000000001E-2</v>
      </c>
      <c r="F2" s="12">
        <v>1.6E-2</v>
      </c>
      <c r="G2" s="12">
        <v>3.0000000000000001E-3</v>
      </c>
      <c r="H2" s="12">
        <v>1.3999999999999999E-2</v>
      </c>
      <c r="I2" s="12">
        <v>4.0000000000000001E-3</v>
      </c>
    </row>
    <row r="3" spans="1:9" ht="15.6" x14ac:dyDescent="0.3">
      <c r="A3" t="s">
        <v>251</v>
      </c>
      <c r="B3">
        <v>1059</v>
      </c>
      <c r="C3" s="12">
        <v>0.81099999999999994</v>
      </c>
      <c r="D3" s="12">
        <v>0.11699999999999999</v>
      </c>
      <c r="E3" s="12">
        <v>2.7000000000000003E-2</v>
      </c>
      <c r="F3" s="12">
        <v>2.6000000000000002E-2</v>
      </c>
      <c r="G3" s="12">
        <v>0</v>
      </c>
      <c r="H3" s="12">
        <v>1.7000000000000001E-2</v>
      </c>
      <c r="I3" s="12">
        <v>3.0000000000000001E-3</v>
      </c>
    </row>
    <row r="4" spans="1:9" ht="15.6" x14ac:dyDescent="0.3">
      <c r="A4" t="s">
        <v>252</v>
      </c>
      <c r="B4">
        <v>1085</v>
      </c>
      <c r="C4" s="12">
        <v>0.79599999999999993</v>
      </c>
      <c r="D4" s="12">
        <v>0.13200000000000001</v>
      </c>
      <c r="E4" s="12">
        <v>2.7000000000000003E-2</v>
      </c>
      <c r="F4" s="12">
        <v>2.4E-2</v>
      </c>
      <c r="G4" s="12">
        <v>1E-3</v>
      </c>
      <c r="H4" s="12">
        <v>1.7000000000000001E-2</v>
      </c>
      <c r="I4" s="12">
        <v>3.0000000000000001E-3</v>
      </c>
    </row>
  </sheetData>
  <pageMargins left="0.70000000000000007" right="0.70000000000000007" top="0.75" bottom="0.75" header="0.30000000000000004" footer="0.3000000000000000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68CE-18A9-4097-8D41-424D007BC1EB}">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1.6E-2</v>
      </c>
      <c r="D2" s="12">
        <v>3.7999999999999999E-2</v>
      </c>
      <c r="E2" s="12">
        <v>2.5000000000000001E-2</v>
      </c>
      <c r="F2" s="12">
        <v>1.8000000000000002E-2</v>
      </c>
      <c r="G2" s="12">
        <v>1.1000000000000001E-2</v>
      </c>
      <c r="H2" s="12">
        <v>7.400000000000001E-2</v>
      </c>
      <c r="I2" s="12">
        <v>0.81700000000000006</v>
      </c>
    </row>
    <row r="3" spans="1:9" ht="15.6" x14ac:dyDescent="0.3">
      <c r="A3" t="s">
        <v>251</v>
      </c>
      <c r="B3">
        <v>1059</v>
      </c>
      <c r="C3" s="12">
        <v>0.03</v>
      </c>
      <c r="D3" s="12">
        <v>3.7999999999999999E-2</v>
      </c>
      <c r="E3" s="12">
        <v>3.5000000000000003E-2</v>
      </c>
      <c r="F3" s="12">
        <v>2.1000000000000001E-2</v>
      </c>
      <c r="G3" s="12">
        <v>0.02</v>
      </c>
      <c r="H3" s="12">
        <v>4.4999999999999998E-2</v>
      </c>
      <c r="I3" s="12">
        <v>0.81099999999999994</v>
      </c>
    </row>
    <row r="4" spans="1:9" ht="15.6" x14ac:dyDescent="0.3">
      <c r="A4" t="s">
        <v>252</v>
      </c>
      <c r="B4">
        <v>1085</v>
      </c>
      <c r="C4" s="12">
        <v>1.3999999999999999E-2</v>
      </c>
      <c r="D4" s="12">
        <v>2.6000000000000002E-2</v>
      </c>
      <c r="E4" s="12">
        <v>2.1000000000000001E-2</v>
      </c>
      <c r="F4" s="12">
        <v>3.4000000000000002E-2</v>
      </c>
      <c r="G4" s="12">
        <v>3.4000000000000002E-2</v>
      </c>
      <c r="H4" s="12">
        <v>0.06</v>
      </c>
      <c r="I4" s="12">
        <v>0.81200000000000006</v>
      </c>
    </row>
  </sheetData>
  <pageMargins left="0.70000000000000007" right="0.70000000000000007" top="0.75" bottom="0.75" header="0.30000000000000004" footer="0.3000000000000000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5C46-A7FA-4999-9000-C153B9B9E355}">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0.33799999999999997</v>
      </c>
      <c r="D2" s="12">
        <v>0.315</v>
      </c>
      <c r="E2" s="12">
        <v>0.215</v>
      </c>
      <c r="F2" s="12">
        <v>8.4000000000000005E-2</v>
      </c>
      <c r="G2" s="12">
        <v>2.6000000000000002E-2</v>
      </c>
      <c r="H2" s="12">
        <v>1.4999999999999999E-2</v>
      </c>
      <c r="I2" s="12">
        <v>6.9999999999999993E-3</v>
      </c>
    </row>
    <row r="3" spans="1:9" ht="15.6" x14ac:dyDescent="0.3">
      <c r="A3" t="s">
        <v>251</v>
      </c>
      <c r="B3">
        <v>1059</v>
      </c>
      <c r="C3" s="12">
        <v>0.29100000000000004</v>
      </c>
      <c r="D3" s="12">
        <v>0.29499999999999998</v>
      </c>
      <c r="E3" s="12">
        <v>0.251</v>
      </c>
      <c r="F3" s="12">
        <v>0.12300000000000001</v>
      </c>
      <c r="G3" s="12">
        <v>2.2000000000000002E-2</v>
      </c>
      <c r="H3" s="12">
        <v>1.1000000000000001E-2</v>
      </c>
      <c r="I3" s="12">
        <v>8.0000000000000002E-3</v>
      </c>
    </row>
    <row r="4" spans="1:9" ht="15.6" x14ac:dyDescent="0.3">
      <c r="A4" t="s">
        <v>252</v>
      </c>
      <c r="B4">
        <v>1085</v>
      </c>
      <c r="C4" s="12">
        <v>0.23899999999999999</v>
      </c>
      <c r="D4" s="12">
        <v>0.29399999999999998</v>
      </c>
      <c r="E4" s="12">
        <v>0.28300000000000003</v>
      </c>
      <c r="F4" s="12">
        <v>0.13800000000000001</v>
      </c>
      <c r="G4" s="12">
        <v>2.7999999999999997E-2</v>
      </c>
      <c r="H4" s="12">
        <v>6.0000000000000001E-3</v>
      </c>
      <c r="I4" s="12">
        <v>1.1000000000000001E-2</v>
      </c>
    </row>
  </sheetData>
  <pageMargins left="0.70000000000000007" right="0.70000000000000007" top="0.75" bottom="0.75" header="0.30000000000000004" footer="0.3000000000000000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16251-35C7-418F-8D7F-8304D00A7AE3}">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0.16200000000000001</v>
      </c>
      <c r="D2" s="12">
        <v>0.28000000000000003</v>
      </c>
      <c r="E2" s="12">
        <v>0.26</v>
      </c>
      <c r="F2" s="12">
        <v>0.20800000000000002</v>
      </c>
      <c r="G2" s="12">
        <v>5.9000000000000004E-2</v>
      </c>
      <c r="H2" s="12">
        <v>2.7000000000000003E-2</v>
      </c>
      <c r="I2" s="12">
        <v>4.0000000000000001E-3</v>
      </c>
    </row>
    <row r="3" spans="1:9" ht="15.6" x14ac:dyDescent="0.3">
      <c r="A3" t="s">
        <v>251</v>
      </c>
      <c r="B3">
        <v>1059</v>
      </c>
      <c r="C3" s="12">
        <v>0.16600000000000001</v>
      </c>
      <c r="D3" s="12">
        <v>0.26</v>
      </c>
      <c r="E3" s="12">
        <v>0.28499999999999998</v>
      </c>
      <c r="F3" s="12">
        <v>0.23100000000000001</v>
      </c>
      <c r="G3" s="12">
        <v>3.6000000000000004E-2</v>
      </c>
      <c r="H3" s="12">
        <v>1.7000000000000001E-2</v>
      </c>
      <c r="I3" s="12">
        <v>4.0000000000000001E-3</v>
      </c>
    </row>
    <row r="4" spans="1:9" ht="15.6" x14ac:dyDescent="0.3">
      <c r="A4" t="s">
        <v>252</v>
      </c>
      <c r="B4">
        <v>1085</v>
      </c>
      <c r="C4" s="12">
        <v>0.14699999999999999</v>
      </c>
      <c r="D4" s="12">
        <v>0.23899999999999999</v>
      </c>
      <c r="E4" s="12">
        <v>0.312</v>
      </c>
      <c r="F4" s="12">
        <v>0.248</v>
      </c>
      <c r="G4" s="12">
        <v>4.4000000000000004E-2</v>
      </c>
      <c r="H4" s="12">
        <v>6.0000000000000001E-3</v>
      </c>
      <c r="I4" s="12">
        <v>4.0000000000000001E-3</v>
      </c>
    </row>
  </sheetData>
  <pageMargins left="0.70000000000000007" right="0.70000000000000007" top="0.75" bottom="0.75" header="0.30000000000000004" footer="0.3000000000000000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1EE4-F7DA-4597-BDB2-2E5903B83CBB}">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0.21</v>
      </c>
      <c r="D2" s="12">
        <v>0.36700000000000005</v>
      </c>
      <c r="E2" s="12">
        <v>0.26500000000000001</v>
      </c>
      <c r="F2" s="12">
        <v>0.121</v>
      </c>
      <c r="G2" s="12">
        <v>1.9E-2</v>
      </c>
      <c r="H2" s="12">
        <v>1.7000000000000001E-2</v>
      </c>
      <c r="I2" s="12">
        <v>1E-3</v>
      </c>
    </row>
    <row r="3" spans="1:9" ht="15.6" x14ac:dyDescent="0.3">
      <c r="A3" t="s">
        <v>251</v>
      </c>
      <c r="B3">
        <v>1059</v>
      </c>
      <c r="C3" s="12">
        <v>0.19899999999999998</v>
      </c>
      <c r="D3" s="12">
        <v>0.30599999999999999</v>
      </c>
      <c r="E3" s="12">
        <v>0.29100000000000004</v>
      </c>
      <c r="F3" s="12">
        <v>0.17399999999999999</v>
      </c>
      <c r="G3" s="12">
        <v>1.4999999999999999E-2</v>
      </c>
      <c r="H3" s="12">
        <v>1.2E-2</v>
      </c>
      <c r="I3" s="12">
        <v>4.0000000000000001E-3</v>
      </c>
    </row>
    <row r="4" spans="1:9" ht="15.6" x14ac:dyDescent="0.3">
      <c r="A4" t="s">
        <v>252</v>
      </c>
      <c r="B4">
        <v>1085</v>
      </c>
      <c r="C4" s="12">
        <v>0.17800000000000002</v>
      </c>
      <c r="D4" s="12">
        <v>0.27600000000000002</v>
      </c>
      <c r="E4" s="12">
        <v>0.307</v>
      </c>
      <c r="F4" s="12">
        <v>0.19600000000000001</v>
      </c>
      <c r="G4" s="12">
        <v>3.1E-2</v>
      </c>
      <c r="H4" s="12">
        <v>1.2E-2</v>
      </c>
      <c r="I4" s="12">
        <v>1E-3</v>
      </c>
    </row>
  </sheetData>
  <pageMargins left="0.70000000000000007" right="0.70000000000000007" top="0.75" bottom="0.75" header="0.30000000000000004" footer="0.3000000000000000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D7815-5BBF-41A1-AE29-39D4C53C19A0}">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0.20699999999999999</v>
      </c>
      <c r="D2" s="12">
        <v>0.30399999999999999</v>
      </c>
      <c r="E2" s="12">
        <v>0.26899999999999996</v>
      </c>
      <c r="F2" s="12">
        <v>0.17600000000000002</v>
      </c>
      <c r="G2" s="12">
        <v>2.8999999999999998E-2</v>
      </c>
      <c r="H2" s="12">
        <v>1.2E-2</v>
      </c>
      <c r="I2" s="12">
        <v>4.0000000000000001E-3</v>
      </c>
    </row>
    <row r="3" spans="1:9" ht="15.6" x14ac:dyDescent="0.3">
      <c r="A3" t="s">
        <v>251</v>
      </c>
      <c r="B3">
        <v>1059</v>
      </c>
      <c r="C3" s="12">
        <v>0.183</v>
      </c>
      <c r="D3" s="12">
        <v>0.28600000000000003</v>
      </c>
      <c r="E3" s="12">
        <v>0.28300000000000003</v>
      </c>
      <c r="F3" s="12">
        <v>0.21</v>
      </c>
      <c r="G3" s="12">
        <v>2.8999999999999998E-2</v>
      </c>
      <c r="H3" s="12">
        <v>3.0000000000000001E-3</v>
      </c>
      <c r="I3" s="12">
        <v>6.9999999999999993E-3</v>
      </c>
    </row>
    <row r="4" spans="1:9" ht="15.6" x14ac:dyDescent="0.3">
      <c r="A4" t="s">
        <v>252</v>
      </c>
      <c r="B4">
        <v>1085</v>
      </c>
      <c r="C4" s="12">
        <v>0.161</v>
      </c>
      <c r="D4" s="12">
        <v>0.29600000000000004</v>
      </c>
      <c r="E4" s="12">
        <v>0.25600000000000001</v>
      </c>
      <c r="F4" s="12">
        <v>0.22500000000000001</v>
      </c>
      <c r="G4" s="12">
        <v>5.0999999999999997E-2</v>
      </c>
      <c r="H4" s="12">
        <v>6.9999999999999993E-3</v>
      </c>
      <c r="I4" s="12">
        <v>4.0000000000000001E-3</v>
      </c>
    </row>
  </sheetData>
  <pageMargins left="0.70000000000000007" right="0.70000000000000007" top="0.75" bottom="0.75" header="0.30000000000000004" footer="0.3000000000000000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1E927-54EA-47E7-8A4B-E1D8C8B4628C}">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0.38799999999999996</v>
      </c>
      <c r="D2" s="12">
        <v>0.35100000000000003</v>
      </c>
      <c r="E2" s="12">
        <v>0.21</v>
      </c>
      <c r="F2" s="12">
        <v>3.6000000000000004E-2</v>
      </c>
      <c r="G2" s="12">
        <v>9.0000000000000011E-3</v>
      </c>
      <c r="H2" s="12">
        <v>5.0000000000000001E-3</v>
      </c>
      <c r="I2" s="12">
        <v>1E-3</v>
      </c>
    </row>
    <row r="3" spans="1:9" ht="15.6" x14ac:dyDescent="0.3">
      <c r="A3" t="s">
        <v>251</v>
      </c>
      <c r="B3">
        <v>1059</v>
      </c>
      <c r="C3" s="12">
        <v>0.34</v>
      </c>
      <c r="D3" s="12">
        <v>0.34799999999999998</v>
      </c>
      <c r="E3" s="12">
        <v>0.252</v>
      </c>
      <c r="F3" s="12">
        <v>4.9000000000000002E-2</v>
      </c>
      <c r="G3" s="12">
        <v>9.0000000000000011E-3</v>
      </c>
      <c r="H3" s="12">
        <v>0</v>
      </c>
      <c r="I3" s="12">
        <v>1E-3</v>
      </c>
    </row>
    <row r="4" spans="1:9" ht="15.6" x14ac:dyDescent="0.3">
      <c r="A4" t="s">
        <v>252</v>
      </c>
      <c r="B4">
        <v>1085</v>
      </c>
      <c r="C4" s="12">
        <v>0.25800000000000001</v>
      </c>
      <c r="D4" s="12">
        <v>0.39899999999999997</v>
      </c>
      <c r="E4" s="12">
        <v>0.251</v>
      </c>
      <c r="F4" s="12">
        <v>6.2E-2</v>
      </c>
      <c r="G4" s="12">
        <v>2.4E-2</v>
      </c>
      <c r="H4" s="12">
        <v>5.0000000000000001E-3</v>
      </c>
      <c r="I4" s="12">
        <v>1E-3</v>
      </c>
    </row>
  </sheetData>
  <pageMargins left="0.70000000000000007" right="0.70000000000000007" top="0.75" bottom="0.75" header="0.30000000000000004" footer="0.3000000000000000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8DB3-0B4E-4705-BF9E-60D66AAC69E4}">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0.127</v>
      </c>
      <c r="D2" s="12">
        <v>0.26100000000000001</v>
      </c>
      <c r="E2" s="12">
        <v>0.315</v>
      </c>
      <c r="F2" s="12">
        <v>0.22899999999999998</v>
      </c>
      <c r="G2" s="12">
        <v>4.0999999999999995E-2</v>
      </c>
      <c r="H2" s="12">
        <v>2.3E-2</v>
      </c>
      <c r="I2" s="12">
        <v>3.0000000000000001E-3</v>
      </c>
    </row>
    <row r="3" spans="1:9" ht="15.6" x14ac:dyDescent="0.3">
      <c r="A3" t="s">
        <v>251</v>
      </c>
      <c r="B3">
        <v>1059</v>
      </c>
      <c r="C3" s="12">
        <v>0.16500000000000001</v>
      </c>
      <c r="D3" s="12">
        <v>0.21899999999999997</v>
      </c>
      <c r="E3" s="12">
        <v>0.312</v>
      </c>
      <c r="F3" s="12">
        <v>0.26800000000000002</v>
      </c>
      <c r="G3" s="12">
        <v>0.03</v>
      </c>
      <c r="H3" s="12">
        <v>4.0000000000000001E-3</v>
      </c>
      <c r="I3" s="12">
        <v>3.0000000000000001E-3</v>
      </c>
    </row>
    <row r="4" spans="1:9" ht="15.6" x14ac:dyDescent="0.3">
      <c r="A4" t="s">
        <v>252</v>
      </c>
      <c r="B4">
        <v>1085</v>
      </c>
      <c r="C4" s="12">
        <v>0.124</v>
      </c>
      <c r="D4" s="12">
        <v>0.22699999999999998</v>
      </c>
      <c r="E4" s="12">
        <v>0.317</v>
      </c>
      <c r="F4" s="12">
        <v>0.29499999999999998</v>
      </c>
      <c r="G4" s="12">
        <v>3.2000000000000001E-2</v>
      </c>
      <c r="H4" s="12">
        <v>4.0000000000000001E-3</v>
      </c>
      <c r="I4" s="12">
        <v>2E-3</v>
      </c>
    </row>
  </sheetData>
  <pageMargins left="0.70000000000000007" right="0.70000000000000007" top="0.75" bottom="0.75" header="0.30000000000000004" footer="0.3000000000000000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64C8-7010-4B26-B69B-15A58B61ED94}">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0.40100000000000002</v>
      </c>
      <c r="D2" s="12">
        <v>0.36899999999999999</v>
      </c>
      <c r="E2" s="12">
        <v>0.18899999999999997</v>
      </c>
      <c r="F2" s="12">
        <v>0.03</v>
      </c>
      <c r="G2" s="12">
        <v>8.0000000000000002E-3</v>
      </c>
      <c r="H2" s="12">
        <v>2E-3</v>
      </c>
      <c r="I2" s="12">
        <v>1E-3</v>
      </c>
    </row>
    <row r="3" spans="1:9" ht="15.6" x14ac:dyDescent="0.3">
      <c r="A3" t="s">
        <v>251</v>
      </c>
      <c r="B3">
        <v>1059</v>
      </c>
      <c r="C3" s="12">
        <v>0.34399999999999997</v>
      </c>
      <c r="D3" s="12">
        <v>0.36499999999999999</v>
      </c>
      <c r="E3" s="12">
        <v>0.22399999999999998</v>
      </c>
      <c r="F3" s="12">
        <v>5.2999999999999999E-2</v>
      </c>
      <c r="G3" s="12">
        <v>0.01</v>
      </c>
      <c r="H3" s="12">
        <v>2E-3</v>
      </c>
      <c r="I3" s="12">
        <v>2E-3</v>
      </c>
    </row>
    <row r="4" spans="1:9" ht="15.6" x14ac:dyDescent="0.3">
      <c r="A4" t="s">
        <v>252</v>
      </c>
      <c r="B4">
        <v>1085</v>
      </c>
      <c r="C4" s="12">
        <v>0.29600000000000004</v>
      </c>
      <c r="D4" s="12">
        <v>0.37200000000000005</v>
      </c>
      <c r="E4" s="12">
        <v>0.24</v>
      </c>
      <c r="F4" s="12">
        <v>6.7000000000000004E-2</v>
      </c>
      <c r="G4" s="12">
        <v>2.4E-2</v>
      </c>
      <c r="H4" s="12">
        <v>1E-3</v>
      </c>
      <c r="I4" s="12">
        <v>1E-3</v>
      </c>
    </row>
  </sheetData>
  <pageMargins left="0.70000000000000007" right="0.70000000000000007" top="0.75" bottom="0.75" header="0.30000000000000004" footer="0.30000000000000004"/>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3081-DB15-4D08-92F9-5E3A53D239FB}">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0.318</v>
      </c>
      <c r="D2" s="12">
        <v>0.38700000000000001</v>
      </c>
      <c r="E2" s="12">
        <v>0.23399999999999999</v>
      </c>
      <c r="F2" s="12">
        <v>4.2999999999999997E-2</v>
      </c>
      <c r="G2" s="12">
        <v>1.3000000000000001E-2</v>
      </c>
      <c r="H2" s="12">
        <v>3.0000000000000001E-3</v>
      </c>
      <c r="I2" s="12">
        <v>2E-3</v>
      </c>
    </row>
    <row r="3" spans="1:9" ht="15.6" x14ac:dyDescent="0.3">
      <c r="A3" t="s">
        <v>251</v>
      </c>
      <c r="B3">
        <v>1059</v>
      </c>
      <c r="C3" s="12">
        <v>0.29399999999999998</v>
      </c>
      <c r="D3" s="12">
        <v>0.36</v>
      </c>
      <c r="E3" s="12">
        <v>0.26200000000000001</v>
      </c>
      <c r="F3" s="12">
        <v>6.6000000000000003E-2</v>
      </c>
      <c r="G3" s="12">
        <v>1.1000000000000001E-2</v>
      </c>
      <c r="H3" s="12">
        <v>6.0000000000000001E-3</v>
      </c>
      <c r="I3" s="12">
        <v>1E-3</v>
      </c>
    </row>
    <row r="4" spans="1:9" ht="15.6" x14ac:dyDescent="0.3">
      <c r="A4" t="s">
        <v>252</v>
      </c>
      <c r="B4">
        <v>1085</v>
      </c>
      <c r="C4" s="12">
        <v>0.247</v>
      </c>
      <c r="D4" s="12">
        <v>0.36899999999999999</v>
      </c>
      <c r="E4" s="12">
        <v>0.28800000000000003</v>
      </c>
      <c r="F4" s="12">
        <v>6.4000000000000001E-2</v>
      </c>
      <c r="G4" s="12">
        <v>2.7000000000000003E-2</v>
      </c>
      <c r="H4" s="12">
        <v>0</v>
      </c>
      <c r="I4" s="12">
        <v>4.0000000000000001E-3</v>
      </c>
    </row>
  </sheetData>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EC28-4698-47FE-8DF9-F0EDAA27D48F}">
  <dimension ref="A1:G3"/>
  <sheetViews>
    <sheetView workbookViewId="0"/>
  </sheetViews>
  <sheetFormatPr baseColWidth="10" defaultColWidth="11" defaultRowHeight="15.9" x14ac:dyDescent="0.3"/>
  <cols>
    <col min="1" max="1" width="11" customWidth="1"/>
  </cols>
  <sheetData>
    <row r="1" spans="1:7" ht="15.6" x14ac:dyDescent="0.3">
      <c r="A1" t="s">
        <v>219</v>
      </c>
      <c r="B1" t="s">
        <v>228</v>
      </c>
      <c r="C1" t="s">
        <v>229</v>
      </c>
      <c r="D1" t="s">
        <v>230</v>
      </c>
      <c r="E1" t="s">
        <v>231</v>
      </c>
      <c r="F1" t="s">
        <v>232</v>
      </c>
      <c r="G1" t="s">
        <v>233</v>
      </c>
    </row>
    <row r="2" spans="1:7" ht="15.6" x14ac:dyDescent="0.3">
      <c r="A2" s="10" t="s">
        <v>226</v>
      </c>
      <c r="B2" s="11">
        <v>1.7999999999999999E-2</v>
      </c>
      <c r="C2" s="11">
        <v>6.5000000000000002E-2</v>
      </c>
      <c r="D2" s="11">
        <v>0.13600000000000001</v>
      </c>
      <c r="E2" s="11">
        <v>0.111</v>
      </c>
      <c r="F2" s="11">
        <v>5.5E-2</v>
      </c>
      <c r="G2" s="11">
        <v>2.8000000000000001E-2</v>
      </c>
    </row>
    <row r="3" spans="1:7" ht="15.6" x14ac:dyDescent="0.3">
      <c r="A3" s="10" t="s">
        <v>227</v>
      </c>
      <c r="B3" s="11">
        <v>2.5000000000000001E-2</v>
      </c>
      <c r="C3" s="11">
        <v>7.6999999999999999E-2</v>
      </c>
      <c r="D3" s="11">
        <v>0.115</v>
      </c>
      <c r="E3" s="11">
        <v>8.7999999999999995E-2</v>
      </c>
      <c r="F3" s="11">
        <v>5.2999999999999999E-2</v>
      </c>
      <c r="G3" s="11">
        <v>2.1000000000000001E-2</v>
      </c>
    </row>
  </sheetData>
  <pageMargins left="0.70000000000000007" right="0.70000000000000007" top="0.75" bottom="0.75" header="0.30000000000000004" footer="0.3000000000000000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0479-5B7D-4A9B-9D22-62F80E5B9873}">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0.23699999999999999</v>
      </c>
      <c r="D2" s="12">
        <v>0.374</v>
      </c>
      <c r="E2" s="12">
        <v>0.24299999999999999</v>
      </c>
      <c r="F2" s="12">
        <v>6.5000000000000002E-2</v>
      </c>
      <c r="G2" s="12">
        <v>6.2E-2</v>
      </c>
      <c r="H2" s="12">
        <v>1.6E-2</v>
      </c>
      <c r="I2" s="12">
        <v>1E-3</v>
      </c>
    </row>
    <row r="3" spans="1:9" ht="15.6" x14ac:dyDescent="0.3">
      <c r="A3" t="s">
        <v>251</v>
      </c>
      <c r="B3">
        <v>1059</v>
      </c>
      <c r="C3" s="12">
        <v>0.24299999999999999</v>
      </c>
      <c r="D3" s="12">
        <v>0.35700000000000004</v>
      </c>
      <c r="E3" s="12">
        <v>0.28699999999999998</v>
      </c>
      <c r="F3" s="12">
        <v>8.1000000000000003E-2</v>
      </c>
      <c r="G3" s="12">
        <v>2.5000000000000001E-2</v>
      </c>
      <c r="H3" s="12">
        <v>6.0000000000000001E-3</v>
      </c>
      <c r="I3" s="12">
        <v>1E-3</v>
      </c>
    </row>
    <row r="4" spans="1:9" ht="15.6" x14ac:dyDescent="0.3">
      <c r="A4" t="s">
        <v>252</v>
      </c>
      <c r="B4">
        <v>1085</v>
      </c>
      <c r="C4" s="12">
        <v>0.20600000000000002</v>
      </c>
      <c r="D4" s="12">
        <v>0.373</v>
      </c>
      <c r="E4" s="12">
        <v>0.30499999999999999</v>
      </c>
      <c r="F4" s="12">
        <v>8.199999999999999E-2</v>
      </c>
      <c r="G4" s="12">
        <v>0.03</v>
      </c>
      <c r="H4" s="12">
        <v>1E-3</v>
      </c>
      <c r="I4" s="12">
        <v>2E-3</v>
      </c>
    </row>
  </sheetData>
  <pageMargins left="0.70000000000000007" right="0.70000000000000007" top="0.75" bottom="0.75" header="0.30000000000000004" footer="0.3000000000000000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CEE45-EAC3-45B0-A2DC-B83FE33AEE88}">
  <dimension ref="A1:I4"/>
  <sheetViews>
    <sheetView workbookViewId="0"/>
  </sheetViews>
  <sheetFormatPr baseColWidth="10" defaultColWidth="11" defaultRowHeight="15.9" x14ac:dyDescent="0.3"/>
  <cols>
    <col min="1" max="1" width="11" customWidth="1"/>
  </cols>
  <sheetData>
    <row r="1" spans="1:9" ht="15.6" x14ac:dyDescent="0.3">
      <c r="A1" t="s">
        <v>219</v>
      </c>
      <c r="B1" t="s">
        <v>238</v>
      </c>
      <c r="C1" t="s">
        <v>339</v>
      </c>
      <c r="D1" t="s">
        <v>340</v>
      </c>
      <c r="E1" t="s">
        <v>341</v>
      </c>
      <c r="F1" t="s">
        <v>342</v>
      </c>
      <c r="G1" t="s">
        <v>343</v>
      </c>
      <c r="H1" t="s">
        <v>248</v>
      </c>
      <c r="I1" t="s">
        <v>249</v>
      </c>
    </row>
    <row r="2" spans="1:9" ht="15.6" x14ac:dyDescent="0.3">
      <c r="A2" t="s">
        <v>250</v>
      </c>
      <c r="B2">
        <v>1798</v>
      </c>
      <c r="C2" s="12">
        <v>0.28699999999999998</v>
      </c>
      <c r="D2" s="12">
        <v>0.39899999999999997</v>
      </c>
      <c r="E2" s="12">
        <v>0.185</v>
      </c>
      <c r="F2" s="12">
        <v>5.2999999999999999E-2</v>
      </c>
      <c r="G2" s="12">
        <v>6.0999999999999999E-2</v>
      </c>
      <c r="H2" s="12">
        <v>1.2E-2</v>
      </c>
      <c r="I2" s="12">
        <v>2E-3</v>
      </c>
    </row>
    <row r="3" spans="1:9" ht="15.6" x14ac:dyDescent="0.3">
      <c r="A3" t="s">
        <v>251</v>
      </c>
      <c r="B3">
        <v>1059</v>
      </c>
      <c r="C3" s="12">
        <v>0.252</v>
      </c>
      <c r="D3" s="12">
        <v>0.36200000000000004</v>
      </c>
      <c r="E3" s="12">
        <v>0.28999999999999998</v>
      </c>
      <c r="F3" s="12">
        <v>6.9000000000000006E-2</v>
      </c>
      <c r="G3" s="12">
        <v>2.4E-2</v>
      </c>
      <c r="H3" s="12">
        <v>2E-3</v>
      </c>
      <c r="I3" s="12">
        <v>1E-3</v>
      </c>
    </row>
    <row r="4" spans="1:9" ht="15.6" x14ac:dyDescent="0.3">
      <c r="A4" t="s">
        <v>252</v>
      </c>
      <c r="B4">
        <v>1085</v>
      </c>
      <c r="C4" s="12">
        <v>0.251</v>
      </c>
      <c r="D4" s="12">
        <v>0.36499999999999999</v>
      </c>
      <c r="E4" s="12">
        <v>0.27899999999999997</v>
      </c>
      <c r="F4" s="12">
        <v>7.2999999999999995E-2</v>
      </c>
      <c r="G4" s="12">
        <v>3.1E-2</v>
      </c>
      <c r="H4" s="12">
        <v>1E-3</v>
      </c>
      <c r="I4" s="12">
        <v>1E-3</v>
      </c>
    </row>
  </sheetData>
  <pageMargins left="0.70000000000000007" right="0.70000000000000007" top="0.75" bottom="0.75" header="0.30000000000000004" footer="0.3000000000000000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6257-9CD0-454E-A918-153D73DD49C7}">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339</v>
      </c>
      <c r="D1" t="s">
        <v>340</v>
      </c>
      <c r="E1" t="s">
        <v>341</v>
      </c>
      <c r="F1" t="s">
        <v>342</v>
      </c>
      <c r="G1" t="s">
        <v>248</v>
      </c>
      <c r="H1" t="s">
        <v>249</v>
      </c>
    </row>
    <row r="2" spans="1:8" ht="15.6" x14ac:dyDescent="0.3">
      <c r="A2" t="s">
        <v>250</v>
      </c>
      <c r="B2">
        <v>1798</v>
      </c>
      <c r="C2" s="12">
        <v>0.36099999999999999</v>
      </c>
      <c r="D2" s="12">
        <v>0.44299999999999995</v>
      </c>
      <c r="E2" s="12">
        <v>0.161</v>
      </c>
      <c r="F2" s="12">
        <v>2.5000000000000001E-2</v>
      </c>
      <c r="G2" s="12">
        <v>6.9999999999999993E-3</v>
      </c>
      <c r="H2" s="12">
        <v>2E-3</v>
      </c>
    </row>
    <row r="3" spans="1:8" ht="15.6" x14ac:dyDescent="0.3">
      <c r="A3" t="s">
        <v>251</v>
      </c>
      <c r="B3">
        <v>1059</v>
      </c>
      <c r="C3" s="12">
        <v>0.28600000000000003</v>
      </c>
      <c r="D3" s="12">
        <v>0.38799999999999996</v>
      </c>
      <c r="E3" s="12">
        <v>0.27500000000000002</v>
      </c>
      <c r="F3" s="12">
        <v>4.2000000000000003E-2</v>
      </c>
      <c r="G3" s="12">
        <v>6.9999999999999993E-3</v>
      </c>
      <c r="H3" s="12">
        <v>1E-3</v>
      </c>
    </row>
    <row r="4" spans="1:8" ht="15.6" x14ac:dyDescent="0.3">
      <c r="A4" t="s">
        <v>252</v>
      </c>
      <c r="B4">
        <v>1085</v>
      </c>
      <c r="C4" s="12">
        <v>0.221</v>
      </c>
      <c r="D4" s="12">
        <v>0.373</v>
      </c>
      <c r="E4" s="12">
        <v>0.32100000000000001</v>
      </c>
      <c r="F4" s="12">
        <v>6.2E-2</v>
      </c>
      <c r="G4" s="12">
        <v>1.7000000000000001E-2</v>
      </c>
      <c r="H4" s="12">
        <v>6.0000000000000001E-3</v>
      </c>
    </row>
  </sheetData>
  <pageMargins left="0.70000000000000007" right="0.70000000000000007" top="0.75" bottom="0.75" header="0.30000000000000004" footer="0.30000000000000004"/>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EE28-BD85-4889-81E8-B53481AFEF9A}">
  <dimension ref="A1:L4"/>
  <sheetViews>
    <sheetView workbookViewId="0"/>
  </sheetViews>
  <sheetFormatPr baseColWidth="10" defaultColWidth="11" defaultRowHeight="15.9" x14ac:dyDescent="0.3"/>
  <cols>
    <col min="1" max="1" width="11" customWidth="1"/>
  </cols>
  <sheetData>
    <row r="1" spans="1:12" ht="15.6" x14ac:dyDescent="0.3">
      <c r="A1" t="s">
        <v>219</v>
      </c>
      <c r="B1" t="s">
        <v>238</v>
      </c>
      <c r="C1" t="s">
        <v>344</v>
      </c>
      <c r="D1" t="s">
        <v>345</v>
      </c>
      <c r="E1" t="s">
        <v>346</v>
      </c>
      <c r="F1" t="s">
        <v>347</v>
      </c>
      <c r="G1" t="s">
        <v>348</v>
      </c>
      <c r="H1" t="s">
        <v>349</v>
      </c>
      <c r="I1" t="s">
        <v>350</v>
      </c>
      <c r="J1" t="s">
        <v>351</v>
      </c>
      <c r="K1" t="s">
        <v>274</v>
      </c>
      <c r="L1" t="s">
        <v>249</v>
      </c>
    </row>
    <row r="2" spans="1:12" ht="15.6" x14ac:dyDescent="0.3">
      <c r="A2" t="s">
        <v>250</v>
      </c>
      <c r="B2">
        <v>306</v>
      </c>
      <c r="C2" s="12">
        <v>0.34499999999999997</v>
      </c>
      <c r="D2" s="12">
        <v>0.46399999999999997</v>
      </c>
      <c r="E2" s="12">
        <v>0.1</v>
      </c>
      <c r="F2" s="12">
        <v>9.0000000000000011E-3</v>
      </c>
      <c r="G2" s="12">
        <v>1.7000000000000001E-2</v>
      </c>
      <c r="H2" s="12">
        <v>4.4999999999999998E-2</v>
      </c>
      <c r="I2" s="12">
        <v>1.3000000000000001E-2</v>
      </c>
      <c r="J2" s="12">
        <v>0</v>
      </c>
      <c r="K2" s="12">
        <v>0</v>
      </c>
      <c r="L2" s="12">
        <v>6.9999999999999993E-3</v>
      </c>
    </row>
    <row r="3" spans="1:12" ht="15.6" x14ac:dyDescent="0.3">
      <c r="A3" t="s">
        <v>251</v>
      </c>
      <c r="B3">
        <v>318</v>
      </c>
      <c r="C3" s="12">
        <v>0.36</v>
      </c>
      <c r="D3" s="12">
        <v>0.41499999999999998</v>
      </c>
      <c r="E3" s="12">
        <v>8.6999999999999994E-2</v>
      </c>
      <c r="F3" s="12">
        <v>1.3000000000000001E-2</v>
      </c>
      <c r="G3" s="12">
        <v>1.8000000000000002E-2</v>
      </c>
      <c r="H3" s="12">
        <v>3.5000000000000003E-2</v>
      </c>
      <c r="I3" s="12">
        <v>5.4000000000000006E-2</v>
      </c>
      <c r="J3" s="12">
        <v>3.0000000000000001E-3</v>
      </c>
      <c r="K3" s="12">
        <v>3.0000000000000001E-3</v>
      </c>
      <c r="L3" s="12">
        <v>1.2E-2</v>
      </c>
    </row>
    <row r="4" spans="1:12" ht="15.6" x14ac:dyDescent="0.3">
      <c r="A4" t="s">
        <v>252</v>
      </c>
      <c r="B4">
        <v>459</v>
      </c>
      <c r="C4" s="12">
        <v>0.36799999999999999</v>
      </c>
      <c r="D4" s="12">
        <v>0.36200000000000004</v>
      </c>
      <c r="E4" s="12">
        <v>8.8000000000000009E-2</v>
      </c>
      <c r="F4" s="12">
        <v>2.2000000000000002E-2</v>
      </c>
      <c r="G4" s="12">
        <v>7.0999999999999994E-2</v>
      </c>
      <c r="H4" s="12">
        <v>3.6000000000000004E-2</v>
      </c>
      <c r="I4" s="12">
        <v>3.1E-2</v>
      </c>
      <c r="J4" s="12">
        <v>6.9999999999999993E-3</v>
      </c>
      <c r="K4" s="12">
        <v>4.0000000000000001E-3</v>
      </c>
      <c r="L4" s="12">
        <v>1.1000000000000001E-2</v>
      </c>
    </row>
  </sheetData>
  <pageMargins left="0.70000000000000007" right="0.70000000000000007" top="0.75" bottom="0.75" header="0.30000000000000004" footer="0.3000000000000000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5961-4474-4DCA-AE81-4CF0BB6AD39A}">
  <dimension ref="A1:N4"/>
  <sheetViews>
    <sheetView workbookViewId="0"/>
  </sheetViews>
  <sheetFormatPr baseColWidth="10" defaultColWidth="11" defaultRowHeight="15.9" x14ac:dyDescent="0.3"/>
  <cols>
    <col min="1" max="1" width="11" customWidth="1"/>
  </cols>
  <sheetData>
    <row r="1" spans="1:14" ht="15.6" x14ac:dyDescent="0.3">
      <c r="A1" t="s">
        <v>219</v>
      </c>
      <c r="B1" t="s">
        <v>238</v>
      </c>
      <c r="C1" t="s">
        <v>352</v>
      </c>
      <c r="D1" t="s">
        <v>353</v>
      </c>
      <c r="E1" t="s">
        <v>354</v>
      </c>
      <c r="F1" t="s">
        <v>355</v>
      </c>
      <c r="G1" t="s">
        <v>356</v>
      </c>
      <c r="H1" t="s">
        <v>357</v>
      </c>
      <c r="I1" t="s">
        <v>358</v>
      </c>
      <c r="J1" t="s">
        <v>359</v>
      </c>
      <c r="K1" t="s">
        <v>360</v>
      </c>
      <c r="L1" t="s">
        <v>361</v>
      </c>
      <c r="M1" t="s">
        <v>248</v>
      </c>
      <c r="N1" t="s">
        <v>249</v>
      </c>
    </row>
    <row r="2" spans="1:14" ht="15.6" x14ac:dyDescent="0.3">
      <c r="A2" t="s">
        <v>250</v>
      </c>
      <c r="B2">
        <v>1460</v>
      </c>
      <c r="C2" s="12">
        <v>0.52800000000000002</v>
      </c>
      <c r="D2" s="12">
        <v>7.6999999999999999E-2</v>
      </c>
      <c r="E2" s="12">
        <v>8.0000000000000002E-3</v>
      </c>
      <c r="F2" s="12">
        <v>0.10099999999999999</v>
      </c>
      <c r="G2" s="12">
        <v>0.01</v>
      </c>
      <c r="H2" s="12">
        <v>2E-3</v>
      </c>
      <c r="I2" s="12">
        <v>1.3999999999999999E-2</v>
      </c>
      <c r="J2" s="12">
        <v>0.115</v>
      </c>
      <c r="K2" s="12">
        <v>0.14000000000000001</v>
      </c>
      <c r="L2" s="12">
        <v>1E-3</v>
      </c>
      <c r="M2" s="12">
        <v>3.0000000000000001E-3</v>
      </c>
      <c r="N2" s="12">
        <v>0</v>
      </c>
    </row>
    <row r="3" spans="1:14" ht="15.6" x14ac:dyDescent="0.3">
      <c r="A3" t="s">
        <v>251</v>
      </c>
      <c r="B3">
        <v>705</v>
      </c>
      <c r="C3" s="12">
        <v>0.43700000000000006</v>
      </c>
      <c r="D3" s="12">
        <v>0.115</v>
      </c>
      <c r="E3" s="12">
        <v>0.02</v>
      </c>
      <c r="F3" s="12">
        <v>0.10199999999999999</v>
      </c>
      <c r="G3" s="12">
        <v>1.1000000000000001E-2</v>
      </c>
      <c r="H3" s="12">
        <v>1E-3</v>
      </c>
      <c r="I3" s="12">
        <v>6.9999999999999993E-3</v>
      </c>
      <c r="J3" s="12">
        <v>0.13500000000000001</v>
      </c>
      <c r="K3" s="12">
        <v>0.16800000000000001</v>
      </c>
      <c r="L3" s="12">
        <v>3.0000000000000001E-3</v>
      </c>
      <c r="M3" s="12">
        <v>0</v>
      </c>
      <c r="N3" s="12">
        <v>0</v>
      </c>
    </row>
    <row r="4" spans="1:14" ht="15.6" x14ac:dyDescent="0.3">
      <c r="A4" t="s">
        <v>252</v>
      </c>
      <c r="B4">
        <v>575</v>
      </c>
      <c r="C4" s="12">
        <v>0.46399999999999997</v>
      </c>
      <c r="D4" s="12">
        <v>8.5999999999999993E-2</v>
      </c>
      <c r="E4" s="12">
        <v>1.9E-2</v>
      </c>
      <c r="F4" s="12">
        <v>0.126</v>
      </c>
      <c r="G4" s="12">
        <v>1E-3</v>
      </c>
      <c r="H4" s="12">
        <v>0</v>
      </c>
      <c r="I4" s="12">
        <v>6.9999999999999993E-3</v>
      </c>
      <c r="J4" s="12">
        <v>0.15</v>
      </c>
      <c r="K4" s="12">
        <v>0.14400000000000002</v>
      </c>
      <c r="L4" s="12">
        <v>0</v>
      </c>
      <c r="M4" s="12">
        <v>2E-3</v>
      </c>
      <c r="N4" s="12">
        <v>1E-3</v>
      </c>
    </row>
  </sheetData>
  <pageMargins left="0.70000000000000007" right="0.70000000000000007" top="0.75" bottom="0.75" header="0.30000000000000004" footer="0.3000000000000000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A417-F229-4E03-AC2B-4DE82359C637}">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362</v>
      </c>
      <c r="D1" t="s">
        <v>363</v>
      </c>
      <c r="E1" t="s">
        <v>364</v>
      </c>
      <c r="F1" t="s">
        <v>260</v>
      </c>
      <c r="G1" t="s">
        <v>248</v>
      </c>
      <c r="H1" t="s">
        <v>249</v>
      </c>
    </row>
    <row r="2" spans="1:8" ht="15.6" x14ac:dyDescent="0.3">
      <c r="A2" t="s">
        <v>250</v>
      </c>
      <c r="B2">
        <v>1798</v>
      </c>
      <c r="C2" s="12">
        <v>0.7</v>
      </c>
      <c r="D2" s="12">
        <v>0.156</v>
      </c>
      <c r="E2" s="12">
        <v>0.122</v>
      </c>
      <c r="F2" s="12">
        <v>1.4999999999999999E-2</v>
      </c>
      <c r="G2" s="12">
        <v>6.9999999999999993E-3</v>
      </c>
      <c r="H2" s="12">
        <v>0</v>
      </c>
    </row>
    <row r="3" spans="1:8" ht="15.6" x14ac:dyDescent="0.3">
      <c r="A3" t="s">
        <v>251</v>
      </c>
      <c r="B3">
        <v>1059</v>
      </c>
      <c r="C3" s="12">
        <v>0.51200000000000001</v>
      </c>
      <c r="D3" s="12">
        <v>0.29299999999999998</v>
      </c>
      <c r="E3" s="12">
        <v>0.16600000000000001</v>
      </c>
      <c r="F3" s="12">
        <v>1.7000000000000001E-2</v>
      </c>
      <c r="G3" s="12">
        <v>6.9999999999999993E-3</v>
      </c>
      <c r="H3" s="12">
        <v>4.0000000000000001E-3</v>
      </c>
    </row>
    <row r="4" spans="1:8" ht="15.6" x14ac:dyDescent="0.3">
      <c r="A4" t="s">
        <v>252</v>
      </c>
      <c r="B4">
        <v>1085</v>
      </c>
      <c r="C4" s="12">
        <v>0.38400000000000001</v>
      </c>
      <c r="D4" s="12">
        <v>0.41299999999999998</v>
      </c>
      <c r="E4" s="12">
        <v>0.151</v>
      </c>
      <c r="F4" s="12">
        <v>4.2999999999999997E-2</v>
      </c>
      <c r="G4" s="12">
        <v>6.0000000000000001E-3</v>
      </c>
      <c r="H4" s="12">
        <v>2E-3</v>
      </c>
    </row>
  </sheetData>
  <pageMargins left="0.70000000000000007" right="0.70000000000000007" top="0.75" bottom="0.75" header="0.30000000000000004" footer="0.3000000000000000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3DA6-7ED2-4678-BC76-459C41CBAD20}">
  <dimension ref="A1:U4"/>
  <sheetViews>
    <sheetView workbookViewId="0"/>
  </sheetViews>
  <sheetFormatPr baseColWidth="10" defaultColWidth="11" defaultRowHeight="15.9" x14ac:dyDescent="0.3"/>
  <cols>
    <col min="1" max="1" width="11" customWidth="1"/>
  </cols>
  <sheetData>
    <row r="1" spans="1:21" ht="15.6" x14ac:dyDescent="0.3">
      <c r="A1" t="s">
        <v>219</v>
      </c>
      <c r="B1" t="s">
        <v>365</v>
      </c>
      <c r="C1" t="s">
        <v>366</v>
      </c>
      <c r="D1" t="s">
        <v>367</v>
      </c>
      <c r="E1" t="s">
        <v>368</v>
      </c>
      <c r="F1" t="s">
        <v>369</v>
      </c>
      <c r="G1" t="s">
        <v>370</v>
      </c>
      <c r="H1" t="s">
        <v>371</v>
      </c>
      <c r="I1" t="s">
        <v>372</v>
      </c>
      <c r="J1" t="s">
        <v>373</v>
      </c>
      <c r="K1" t="s">
        <v>374</v>
      </c>
      <c r="L1" t="s">
        <v>375</v>
      </c>
      <c r="M1" t="s">
        <v>376</v>
      </c>
      <c r="N1" t="s">
        <v>377</v>
      </c>
      <c r="O1" t="s">
        <v>378</v>
      </c>
      <c r="P1" t="s">
        <v>379</v>
      </c>
      <c r="Q1" t="s">
        <v>380</v>
      </c>
      <c r="R1" t="s">
        <v>381</v>
      </c>
      <c r="S1" t="s">
        <v>274</v>
      </c>
      <c r="T1" t="s">
        <v>248</v>
      </c>
      <c r="U1" t="s">
        <v>249</v>
      </c>
    </row>
    <row r="2" spans="1:21" ht="15.6" x14ac:dyDescent="0.3">
      <c r="A2" t="s">
        <v>250</v>
      </c>
      <c r="B2" s="12">
        <v>0.38900000000000001</v>
      </c>
      <c r="C2" s="12">
        <v>0.02</v>
      </c>
      <c r="D2" s="12">
        <v>6.4000000000000001E-2</v>
      </c>
      <c r="E2" s="12">
        <v>4.2000000000000003E-2</v>
      </c>
      <c r="F2" s="12">
        <v>3.5000000000000003E-2</v>
      </c>
      <c r="G2" s="12">
        <v>0.24299999999999999</v>
      </c>
      <c r="H2" s="12">
        <v>2.4E-2</v>
      </c>
      <c r="I2" s="12">
        <v>0.10199999999999999</v>
      </c>
      <c r="J2" s="12">
        <v>1.4999999999999999E-2</v>
      </c>
      <c r="K2" s="12">
        <v>6.2E-2</v>
      </c>
      <c r="L2" s="12">
        <v>7.2000000000000008E-2</v>
      </c>
      <c r="M2" s="12">
        <v>7.8E-2</v>
      </c>
      <c r="N2" s="12">
        <v>4.2000000000000003E-2</v>
      </c>
      <c r="O2" s="12">
        <v>2E-3</v>
      </c>
      <c r="P2" s="12">
        <v>3.0000000000000001E-3</v>
      </c>
      <c r="Q2" s="12">
        <v>3.6000000000000004E-2</v>
      </c>
      <c r="R2" s="12">
        <v>6.8000000000000005E-2</v>
      </c>
      <c r="S2" s="12">
        <v>2.8999999999999998E-2</v>
      </c>
      <c r="T2" s="12">
        <v>0</v>
      </c>
      <c r="U2" s="12">
        <v>2.3E-2</v>
      </c>
    </row>
    <row r="3" spans="1:21" ht="15.6" x14ac:dyDescent="0.3">
      <c r="A3" t="s">
        <v>251</v>
      </c>
      <c r="B3" s="12">
        <v>0.43799999999999994</v>
      </c>
      <c r="C3" s="12">
        <v>3.7000000000000005E-2</v>
      </c>
      <c r="D3" s="12">
        <v>5.4000000000000006E-2</v>
      </c>
      <c r="E3" s="12">
        <v>2.8999999999999998E-2</v>
      </c>
      <c r="F3" s="12">
        <v>8.6999999999999994E-2</v>
      </c>
      <c r="G3" s="12">
        <v>0.24</v>
      </c>
      <c r="H3" s="12">
        <v>1.3000000000000001E-2</v>
      </c>
      <c r="I3" s="12">
        <v>8.900000000000001E-2</v>
      </c>
      <c r="J3" s="12">
        <v>0.02</v>
      </c>
      <c r="K3" s="12">
        <v>0.11800000000000001</v>
      </c>
      <c r="L3" s="12">
        <v>8.1000000000000003E-2</v>
      </c>
      <c r="M3" s="12">
        <v>4.7E-2</v>
      </c>
      <c r="N3" s="12">
        <v>1.4999999999999999E-2</v>
      </c>
      <c r="O3" s="12">
        <v>5.0000000000000001E-3</v>
      </c>
      <c r="P3" s="12">
        <v>0</v>
      </c>
      <c r="Q3" s="12">
        <v>0.02</v>
      </c>
      <c r="R3" s="12">
        <v>0.1</v>
      </c>
      <c r="S3" s="12">
        <v>1.7000000000000001E-2</v>
      </c>
      <c r="T3" s="12">
        <v>0</v>
      </c>
      <c r="U3" s="12">
        <v>1.7000000000000001E-2</v>
      </c>
    </row>
    <row r="4" spans="1:21" ht="15.6" x14ac:dyDescent="0.3">
      <c r="A4" t="s">
        <v>252</v>
      </c>
      <c r="B4" s="12">
        <v>0.43700000000000006</v>
      </c>
      <c r="C4" s="12">
        <v>1.9E-2</v>
      </c>
      <c r="D4" s="12">
        <v>5.7999999999999996E-2</v>
      </c>
      <c r="E4" s="12">
        <v>2.7000000000000003E-2</v>
      </c>
      <c r="F4" s="12">
        <v>0.17100000000000001</v>
      </c>
      <c r="G4" s="12">
        <v>0.20399999999999999</v>
      </c>
      <c r="H4" s="12">
        <v>2.3E-2</v>
      </c>
      <c r="I4" s="12">
        <v>0.08</v>
      </c>
      <c r="J4" s="12">
        <v>8.0000000000000002E-3</v>
      </c>
      <c r="K4" s="12">
        <v>0.17499999999999999</v>
      </c>
      <c r="L4" s="12">
        <v>9.4E-2</v>
      </c>
      <c r="M4" s="12">
        <v>3.1E-2</v>
      </c>
      <c r="N4" s="12">
        <v>9.0000000000000011E-3</v>
      </c>
      <c r="O4" s="12">
        <v>9.0000000000000011E-3</v>
      </c>
      <c r="P4" s="12">
        <v>2E-3</v>
      </c>
      <c r="Q4" s="12">
        <v>6.0000000000000001E-3</v>
      </c>
      <c r="R4" s="12">
        <v>4.8000000000000001E-2</v>
      </c>
      <c r="S4" s="12">
        <v>1.6E-2</v>
      </c>
      <c r="T4" s="12">
        <v>1E-3</v>
      </c>
      <c r="U4" s="12">
        <v>1.3999999999999999E-2</v>
      </c>
    </row>
  </sheetData>
  <pageMargins left="0.70000000000000007" right="0.70000000000000007" top="0.75" bottom="0.75" header="0.30000000000000004" footer="0.30000000000000004"/>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8A15-0AAD-48A9-936C-3024F919AB6B}">
  <dimension ref="A1:H4"/>
  <sheetViews>
    <sheetView workbookViewId="0"/>
  </sheetViews>
  <sheetFormatPr baseColWidth="10" defaultColWidth="11" defaultRowHeight="15.9" x14ac:dyDescent="0.3"/>
  <cols>
    <col min="1" max="1" width="11" customWidth="1"/>
  </cols>
  <sheetData>
    <row r="1" spans="1:8" ht="15.6" x14ac:dyDescent="0.3">
      <c r="A1" t="s">
        <v>219</v>
      </c>
      <c r="B1" t="s">
        <v>382</v>
      </c>
      <c r="C1" t="s">
        <v>236</v>
      </c>
      <c r="D1" t="s">
        <v>237</v>
      </c>
      <c r="E1" t="s">
        <v>383</v>
      </c>
      <c r="F1" t="s">
        <v>331</v>
      </c>
      <c r="G1" t="s">
        <v>248</v>
      </c>
      <c r="H1" t="s">
        <v>249</v>
      </c>
    </row>
    <row r="2" spans="1:8" ht="15.6" x14ac:dyDescent="0.3">
      <c r="A2" t="s">
        <v>250</v>
      </c>
      <c r="B2">
        <v>1242</v>
      </c>
      <c r="C2" s="12">
        <v>0.20600000000000002</v>
      </c>
      <c r="D2" s="12">
        <v>0.48299999999999998</v>
      </c>
      <c r="E2" s="12">
        <v>0.254</v>
      </c>
      <c r="F2" s="12">
        <v>0</v>
      </c>
      <c r="G2" s="12">
        <v>5.4000000000000006E-2</v>
      </c>
      <c r="H2" s="12">
        <v>3.0000000000000001E-3</v>
      </c>
    </row>
    <row r="3" spans="1:8" ht="15.6" x14ac:dyDescent="0.3">
      <c r="A3" t="s">
        <v>251</v>
      </c>
      <c r="B3">
        <v>289</v>
      </c>
      <c r="C3" s="12">
        <v>0.20600000000000002</v>
      </c>
      <c r="D3" s="12">
        <v>0.51700000000000002</v>
      </c>
      <c r="E3" s="12">
        <v>0.24100000000000002</v>
      </c>
      <c r="F3" s="12">
        <v>4.0000000000000001E-3</v>
      </c>
      <c r="G3" s="12">
        <v>2.7999999999999997E-2</v>
      </c>
      <c r="H3" s="12">
        <v>4.0000000000000001E-3</v>
      </c>
    </row>
    <row r="4" spans="1:8" ht="15.6" x14ac:dyDescent="0.3">
      <c r="A4" t="s">
        <v>252</v>
      </c>
      <c r="B4">
        <v>76</v>
      </c>
      <c r="C4" s="12">
        <v>0.309</v>
      </c>
      <c r="D4" s="12">
        <v>0.5</v>
      </c>
      <c r="E4" s="12">
        <v>0.17399999999999999</v>
      </c>
      <c r="F4" s="12">
        <v>0</v>
      </c>
      <c r="G4" s="12">
        <v>9.0000000000000011E-3</v>
      </c>
      <c r="H4" s="12">
        <v>9.0000000000000011E-3</v>
      </c>
    </row>
  </sheetData>
  <pageMargins left="0.70000000000000007" right="0.70000000000000007" top="0.75" bottom="0.75" header="0.30000000000000004" footer="0.3000000000000000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743CD-2F99-4A16-AE96-B5A6FE7D8F41}">
  <dimension ref="A1:N4"/>
  <sheetViews>
    <sheetView workbookViewId="0"/>
  </sheetViews>
  <sheetFormatPr baseColWidth="10" defaultColWidth="11" defaultRowHeight="15.9" x14ac:dyDescent="0.3"/>
  <cols>
    <col min="1" max="1" width="11" customWidth="1"/>
  </cols>
  <sheetData>
    <row r="1" spans="1:14" ht="15.6" x14ac:dyDescent="0.3">
      <c r="A1" t="s">
        <v>384</v>
      </c>
      <c r="B1" t="s">
        <v>238</v>
      </c>
      <c r="C1" t="s">
        <v>352</v>
      </c>
      <c r="D1" t="s">
        <v>353</v>
      </c>
      <c r="E1" t="s">
        <v>354</v>
      </c>
      <c r="F1" t="s">
        <v>385</v>
      </c>
      <c r="G1" t="s">
        <v>356</v>
      </c>
      <c r="H1" t="s">
        <v>357</v>
      </c>
      <c r="I1" t="s">
        <v>358</v>
      </c>
      <c r="J1" t="s">
        <v>386</v>
      </c>
      <c r="K1" t="s">
        <v>387</v>
      </c>
      <c r="L1" t="s">
        <v>361</v>
      </c>
      <c r="M1" t="s">
        <v>248</v>
      </c>
      <c r="N1" t="s">
        <v>249</v>
      </c>
    </row>
    <row r="2" spans="1:14" ht="15.6" x14ac:dyDescent="0.3">
      <c r="A2" t="s">
        <v>250</v>
      </c>
      <c r="B2">
        <v>1242</v>
      </c>
      <c r="C2" s="12">
        <v>0.54100000000000004</v>
      </c>
      <c r="D2" s="12">
        <v>9.3000000000000013E-2</v>
      </c>
      <c r="E2" s="12">
        <v>2.1000000000000001E-2</v>
      </c>
      <c r="F2" s="12">
        <v>8.1000000000000003E-2</v>
      </c>
      <c r="G2" s="12">
        <v>1.4999999999999999E-2</v>
      </c>
      <c r="H2" s="12">
        <v>4.0000000000000001E-3</v>
      </c>
      <c r="I2" s="12">
        <v>1.6E-2</v>
      </c>
      <c r="J2" s="12">
        <v>0.17899999999999999</v>
      </c>
      <c r="K2" s="12">
        <v>4.8000000000000001E-2</v>
      </c>
      <c r="L2" s="12">
        <v>1E-3</v>
      </c>
      <c r="M2" s="12">
        <v>0</v>
      </c>
      <c r="N2" s="12">
        <v>2E-3</v>
      </c>
    </row>
    <row r="3" spans="1:14" ht="15.6" x14ac:dyDescent="0.3">
      <c r="A3" t="s">
        <v>251</v>
      </c>
      <c r="B3">
        <v>289</v>
      </c>
      <c r="C3" s="12">
        <v>0.53200000000000003</v>
      </c>
      <c r="D3" s="12">
        <v>5.7999999999999996E-2</v>
      </c>
      <c r="E3" s="12">
        <v>2.7000000000000003E-2</v>
      </c>
      <c r="F3" s="12">
        <v>7.2000000000000008E-2</v>
      </c>
      <c r="G3" s="12">
        <v>1.2E-2</v>
      </c>
      <c r="H3" s="12">
        <v>0</v>
      </c>
      <c r="I3" s="12">
        <v>1.2E-2</v>
      </c>
      <c r="J3" s="12">
        <v>0.23100000000000001</v>
      </c>
      <c r="K3" s="12">
        <v>5.0999999999999997E-2</v>
      </c>
      <c r="L3" s="12">
        <v>0</v>
      </c>
      <c r="M3" s="12">
        <v>0</v>
      </c>
      <c r="N3" s="12">
        <v>4.0000000000000001E-3</v>
      </c>
    </row>
    <row r="4" spans="1:14" ht="15.6" x14ac:dyDescent="0.3">
      <c r="A4" t="s">
        <v>252</v>
      </c>
      <c r="B4">
        <v>76</v>
      </c>
      <c r="C4" s="12">
        <v>0.29399999999999998</v>
      </c>
      <c r="D4" s="12">
        <v>0.161</v>
      </c>
      <c r="E4" s="12">
        <v>6.5000000000000002E-2</v>
      </c>
      <c r="F4" s="12">
        <v>0.12</v>
      </c>
      <c r="G4" s="12">
        <v>3.1E-2</v>
      </c>
      <c r="H4" s="12">
        <v>0</v>
      </c>
      <c r="I4" s="12">
        <v>0</v>
      </c>
      <c r="J4" s="12">
        <v>0.18600000000000003</v>
      </c>
      <c r="K4" s="12">
        <v>0.13400000000000001</v>
      </c>
      <c r="L4" s="12">
        <v>0</v>
      </c>
      <c r="M4" s="12">
        <v>0</v>
      </c>
      <c r="N4" s="12">
        <v>9.0000000000000011E-3</v>
      </c>
    </row>
  </sheetData>
  <pageMargins left="0.70000000000000007" right="0.70000000000000007" top="0.75" bottom="0.75" header="0.30000000000000004" footer="0.3000000000000000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43D4-F70C-4F3F-A6E0-1043BEE8EA23}">
  <dimension ref="A1:H4"/>
  <sheetViews>
    <sheetView workbookViewId="0"/>
  </sheetViews>
  <sheetFormatPr baseColWidth="10" defaultColWidth="11" defaultRowHeight="15.9" x14ac:dyDescent="0.3"/>
  <cols>
    <col min="1" max="1" width="11" customWidth="1"/>
  </cols>
  <sheetData>
    <row r="1" spans="1:8" ht="15.6" x14ac:dyDescent="0.3">
      <c r="A1" s="13" t="s">
        <v>219</v>
      </c>
      <c r="B1" s="13" t="s">
        <v>238</v>
      </c>
      <c r="C1" s="13" t="s">
        <v>339</v>
      </c>
      <c r="D1" s="13" t="s">
        <v>340</v>
      </c>
      <c r="E1" s="13" t="s">
        <v>341</v>
      </c>
      <c r="F1" s="13" t="s">
        <v>342</v>
      </c>
      <c r="G1" s="13" t="s">
        <v>248</v>
      </c>
      <c r="H1" s="13" t="s">
        <v>249</v>
      </c>
    </row>
    <row r="2" spans="1:8" ht="15.6" x14ac:dyDescent="0.3">
      <c r="A2" t="s">
        <v>250</v>
      </c>
      <c r="B2">
        <v>1782</v>
      </c>
      <c r="C2" s="12">
        <v>6.9999999999999993E-3</v>
      </c>
      <c r="D2" s="12">
        <v>2.2000000000000002E-2</v>
      </c>
      <c r="E2" s="12">
        <v>1.7000000000000001E-2</v>
      </c>
      <c r="F2" s="12">
        <v>8.6999999999999994E-2</v>
      </c>
      <c r="G2" s="12">
        <v>7.0999999999999994E-2</v>
      </c>
      <c r="H2" s="12">
        <v>0.79500000000000004</v>
      </c>
    </row>
    <row r="3" spans="1:8" ht="15.6" x14ac:dyDescent="0.3">
      <c r="A3" t="s">
        <v>251</v>
      </c>
      <c r="B3">
        <v>1044</v>
      </c>
      <c r="C3" s="12">
        <v>1E-3</v>
      </c>
      <c r="D3" s="12">
        <v>1.2E-2</v>
      </c>
      <c r="E3" s="12">
        <v>2.6000000000000002E-2</v>
      </c>
      <c r="F3" s="12">
        <v>7.4999999999999997E-2</v>
      </c>
      <c r="G3" s="12">
        <v>5.5999999999999994E-2</v>
      </c>
      <c r="H3" s="12">
        <v>0.82900000000000007</v>
      </c>
    </row>
    <row r="4" spans="1:8" ht="15.6" x14ac:dyDescent="0.3">
      <c r="A4" t="s">
        <v>252</v>
      </c>
      <c r="B4">
        <v>1054</v>
      </c>
      <c r="C4" s="12">
        <v>4.0000000000000001E-3</v>
      </c>
      <c r="D4" s="12">
        <v>1.7000000000000001E-2</v>
      </c>
      <c r="E4" s="12">
        <v>1.8000000000000002E-2</v>
      </c>
      <c r="F4" s="12">
        <v>9.9000000000000005E-2</v>
      </c>
      <c r="G4" s="12">
        <v>5.5E-2</v>
      </c>
      <c r="H4" s="12">
        <v>0.80599999999999994</v>
      </c>
    </row>
  </sheetData>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3A71-9792-4324-B7DC-789955E97023}">
  <dimension ref="A1:G3"/>
  <sheetViews>
    <sheetView workbookViewId="0"/>
  </sheetViews>
  <sheetFormatPr baseColWidth="10" defaultColWidth="11" defaultRowHeight="15.9" x14ac:dyDescent="0.3"/>
  <cols>
    <col min="1" max="1" width="14" bestFit="1" customWidth="1"/>
    <col min="2" max="2" width="11" customWidth="1"/>
  </cols>
  <sheetData>
    <row r="1" spans="1:7" ht="15.6" x14ac:dyDescent="0.3">
      <c r="A1" t="s">
        <v>219</v>
      </c>
      <c r="B1" t="s">
        <v>228</v>
      </c>
      <c r="C1" t="s">
        <v>229</v>
      </c>
      <c r="D1" t="s">
        <v>230</v>
      </c>
      <c r="E1" t="s">
        <v>231</v>
      </c>
      <c r="F1" t="s">
        <v>232</v>
      </c>
      <c r="G1" t="s">
        <v>233</v>
      </c>
    </row>
    <row r="2" spans="1:7" ht="15.6" x14ac:dyDescent="0.3">
      <c r="A2" s="10" t="s">
        <v>234</v>
      </c>
      <c r="B2" s="11">
        <v>0.11</v>
      </c>
      <c r="C2" s="11">
        <v>0.14799999999999999</v>
      </c>
      <c r="D2" s="11">
        <v>0.104</v>
      </c>
      <c r="E2" s="11">
        <v>3.4000000000000002E-2</v>
      </c>
      <c r="F2" s="11">
        <v>0.01</v>
      </c>
      <c r="G2" s="11">
        <v>6.0000000000000001E-3</v>
      </c>
    </row>
    <row r="3" spans="1:7" ht="15.6" x14ac:dyDescent="0.3">
      <c r="A3" s="10" t="s">
        <v>235</v>
      </c>
      <c r="B3" s="11">
        <v>0.11899999999999999</v>
      </c>
      <c r="C3" s="11">
        <v>0.14399999999999999</v>
      </c>
      <c r="D3" s="11">
        <v>6.8000000000000005E-2</v>
      </c>
      <c r="E3" s="11">
        <v>3.3000000000000002E-2</v>
      </c>
      <c r="F3" s="11">
        <v>1.2999999999999999E-2</v>
      </c>
      <c r="G3" s="11">
        <v>2E-3</v>
      </c>
    </row>
  </sheetData>
  <pageMargins left="0.70000000000000007" right="0.70000000000000007" top="0.75" bottom="0.75" header="0.30000000000000004" footer="0.3000000000000000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E62D3-DBB9-48C6-8A1C-CC1132CCC632}">
  <dimension ref="A1:H4"/>
  <sheetViews>
    <sheetView workbookViewId="0"/>
  </sheetViews>
  <sheetFormatPr baseColWidth="10" defaultColWidth="11" defaultRowHeight="15.9" x14ac:dyDescent="0.3"/>
  <cols>
    <col min="1" max="1" width="11" customWidth="1"/>
  </cols>
  <sheetData>
    <row r="1" spans="1:8" ht="15.6" x14ac:dyDescent="0.3">
      <c r="A1" s="13" t="s">
        <v>219</v>
      </c>
      <c r="B1" s="13" t="s">
        <v>238</v>
      </c>
      <c r="C1" s="13" t="s">
        <v>339</v>
      </c>
      <c r="D1" s="13" t="s">
        <v>340</v>
      </c>
      <c r="E1" s="13" t="s">
        <v>341</v>
      </c>
      <c r="F1" s="13" t="s">
        <v>342</v>
      </c>
      <c r="G1" s="13" t="s">
        <v>248</v>
      </c>
      <c r="H1" s="13" t="s">
        <v>249</v>
      </c>
    </row>
    <row r="2" spans="1:8" ht="15.6" x14ac:dyDescent="0.3">
      <c r="A2" t="s">
        <v>250</v>
      </c>
      <c r="B2">
        <v>1782</v>
      </c>
      <c r="C2" s="12">
        <v>4.4999999999999998E-2</v>
      </c>
      <c r="D2" s="12">
        <v>0.157</v>
      </c>
      <c r="E2" s="12">
        <v>0.27800000000000002</v>
      </c>
      <c r="F2" s="12">
        <v>0.49099999999999999</v>
      </c>
      <c r="G2" s="12">
        <v>2.4E-2</v>
      </c>
      <c r="H2" s="12">
        <v>5.0000000000000001E-3</v>
      </c>
    </row>
    <row r="3" spans="1:8" ht="15.6" x14ac:dyDescent="0.3">
      <c r="A3" t="s">
        <v>251</v>
      </c>
      <c r="B3">
        <v>1044</v>
      </c>
      <c r="C3" s="12">
        <v>3.2000000000000001E-2</v>
      </c>
      <c r="D3" s="12">
        <v>0.14499999999999999</v>
      </c>
      <c r="E3" s="12">
        <v>0.29399999999999998</v>
      </c>
      <c r="F3" s="12">
        <v>0.504</v>
      </c>
      <c r="G3" s="12">
        <v>2.1000000000000001E-2</v>
      </c>
      <c r="H3" s="12">
        <v>4.0000000000000001E-3</v>
      </c>
    </row>
    <row r="4" spans="1:8" ht="15.6" x14ac:dyDescent="0.3">
      <c r="A4" t="s">
        <v>252</v>
      </c>
      <c r="B4">
        <v>1054</v>
      </c>
      <c r="C4" s="12">
        <v>5.2000000000000005E-2</v>
      </c>
      <c r="D4" s="12">
        <v>0.15</v>
      </c>
      <c r="E4" s="12">
        <v>0.28499999999999998</v>
      </c>
      <c r="F4" s="12">
        <v>0.49299999999999999</v>
      </c>
      <c r="G4" s="12">
        <v>1.4999999999999999E-2</v>
      </c>
      <c r="H4" s="12">
        <v>6.0000000000000001E-3</v>
      </c>
    </row>
  </sheetData>
  <pageMargins left="0.70000000000000007" right="0.70000000000000007" top="0.75" bottom="0.75" header="0.30000000000000004" footer="0.3000000000000000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E099-E1ED-4E6C-BEA6-F1CC77924C80}">
  <dimension ref="A1:H4"/>
  <sheetViews>
    <sheetView workbookViewId="0"/>
  </sheetViews>
  <sheetFormatPr baseColWidth="10" defaultColWidth="11" defaultRowHeight="15.9" x14ac:dyDescent="0.3"/>
  <cols>
    <col min="1" max="1" width="11" customWidth="1"/>
  </cols>
  <sheetData>
    <row r="1" spans="1:8" ht="15.6" x14ac:dyDescent="0.3">
      <c r="A1" s="13" t="s">
        <v>219</v>
      </c>
      <c r="B1" s="13" t="s">
        <v>238</v>
      </c>
      <c r="C1" s="13" t="s">
        <v>339</v>
      </c>
      <c r="D1" s="13" t="s">
        <v>340</v>
      </c>
      <c r="E1" s="13" t="s">
        <v>341</v>
      </c>
      <c r="F1" s="13" t="s">
        <v>342</v>
      </c>
      <c r="G1" s="13" t="s">
        <v>248</v>
      </c>
      <c r="H1" s="13" t="s">
        <v>249</v>
      </c>
    </row>
    <row r="2" spans="1:8" ht="15.6" x14ac:dyDescent="0.3">
      <c r="A2" t="s">
        <v>250</v>
      </c>
      <c r="B2">
        <v>1782</v>
      </c>
      <c r="C2" s="12">
        <v>3.1E-2</v>
      </c>
      <c r="D2" s="12">
        <v>0.10400000000000001</v>
      </c>
      <c r="E2" s="12">
        <v>0.19800000000000001</v>
      </c>
      <c r="F2" s="12">
        <v>0.58700000000000008</v>
      </c>
      <c r="G2" s="12">
        <v>6.9000000000000006E-2</v>
      </c>
      <c r="H2" s="12">
        <v>1.1000000000000001E-2</v>
      </c>
    </row>
    <row r="3" spans="1:8" ht="15.6" x14ac:dyDescent="0.3">
      <c r="A3" t="s">
        <v>251</v>
      </c>
      <c r="B3">
        <v>1044</v>
      </c>
      <c r="C3" s="12">
        <v>2.1000000000000001E-2</v>
      </c>
      <c r="D3" s="12">
        <v>0.11199999999999999</v>
      </c>
      <c r="E3" s="12">
        <v>0.19899999999999998</v>
      </c>
      <c r="F3" s="12">
        <v>0.58599999999999997</v>
      </c>
      <c r="G3" s="12">
        <v>7.400000000000001E-2</v>
      </c>
      <c r="H3" s="12">
        <v>6.9999999999999993E-3</v>
      </c>
    </row>
    <row r="4" spans="1:8" ht="15.6" x14ac:dyDescent="0.3">
      <c r="A4" t="s">
        <v>252</v>
      </c>
      <c r="B4">
        <v>1054</v>
      </c>
      <c r="C4" s="12">
        <v>4.0999999999999995E-2</v>
      </c>
      <c r="D4" s="12">
        <v>0.11699999999999999</v>
      </c>
      <c r="E4" s="12">
        <v>0.184</v>
      </c>
      <c r="F4" s="12">
        <v>0.56999999999999995</v>
      </c>
      <c r="G4" s="12">
        <v>8.199999999999999E-2</v>
      </c>
      <c r="H4" s="12">
        <v>6.0000000000000001E-3</v>
      </c>
    </row>
  </sheetData>
  <pageMargins left="0.70000000000000007" right="0.70000000000000007" top="0.75" bottom="0.75" header="0.30000000000000004" footer="0.30000000000000004"/>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24BAC-68F6-4594-9780-547FCDEA50CE}">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339</v>
      </c>
      <c r="D1" t="s">
        <v>340</v>
      </c>
      <c r="E1" t="s">
        <v>341</v>
      </c>
      <c r="F1" t="s">
        <v>342</v>
      </c>
      <c r="G1" t="s">
        <v>248</v>
      </c>
      <c r="H1" t="s">
        <v>249</v>
      </c>
    </row>
    <row r="2" spans="1:8" ht="15.6" x14ac:dyDescent="0.3">
      <c r="A2" t="s">
        <v>250</v>
      </c>
      <c r="B2">
        <v>1782</v>
      </c>
      <c r="C2" s="12">
        <v>2.4E-2</v>
      </c>
      <c r="D2" s="12">
        <v>0.09</v>
      </c>
      <c r="E2" s="12">
        <v>0.17699999999999999</v>
      </c>
      <c r="F2" s="12">
        <v>0.624</v>
      </c>
      <c r="G2" s="12">
        <v>0.08</v>
      </c>
      <c r="H2" s="12">
        <v>5.0000000000000001E-3</v>
      </c>
    </row>
    <row r="3" spans="1:8" ht="15.6" x14ac:dyDescent="0.3">
      <c r="A3" t="s">
        <v>251</v>
      </c>
      <c r="B3">
        <v>1044</v>
      </c>
      <c r="C3" s="12">
        <v>1.8000000000000002E-2</v>
      </c>
      <c r="D3" s="12">
        <v>0.10199999999999999</v>
      </c>
      <c r="E3" s="12">
        <v>0.13800000000000001</v>
      </c>
      <c r="F3" s="12">
        <v>0.65799999999999992</v>
      </c>
      <c r="G3" s="12">
        <v>7.8E-2</v>
      </c>
      <c r="H3" s="12">
        <v>6.9999999999999993E-3</v>
      </c>
    </row>
    <row r="4" spans="1:8" ht="15.6" x14ac:dyDescent="0.3">
      <c r="A4" t="s">
        <v>252</v>
      </c>
      <c r="B4">
        <v>1054</v>
      </c>
      <c r="C4" s="12">
        <v>3.5000000000000003E-2</v>
      </c>
      <c r="D4" s="12">
        <v>0.10099999999999999</v>
      </c>
      <c r="E4" s="12">
        <v>0.16899999999999998</v>
      </c>
      <c r="F4" s="12">
        <v>0.61</v>
      </c>
      <c r="G4" s="12">
        <v>8.1000000000000003E-2</v>
      </c>
      <c r="H4" s="12">
        <v>5.0000000000000001E-3</v>
      </c>
    </row>
  </sheetData>
  <pageMargins left="0.70000000000000007" right="0.70000000000000007" top="0.75" bottom="0.75" header="0.30000000000000004" footer="0.30000000000000004"/>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ED89D-4F87-410C-B2CF-6A2A52F19706}">
  <dimension ref="A1:H4"/>
  <sheetViews>
    <sheetView workbookViewId="0"/>
  </sheetViews>
  <sheetFormatPr baseColWidth="10" defaultColWidth="11" defaultRowHeight="15.9" x14ac:dyDescent="0.3"/>
  <cols>
    <col min="1" max="1" width="13.8984375" bestFit="1" customWidth="1"/>
    <col min="2" max="2" width="11" customWidth="1"/>
  </cols>
  <sheetData>
    <row r="1" spans="1:8" ht="15.6" x14ac:dyDescent="0.3">
      <c r="A1" t="s">
        <v>219</v>
      </c>
      <c r="B1" t="s">
        <v>238</v>
      </c>
      <c r="C1" t="s">
        <v>339</v>
      </c>
      <c r="D1" t="s">
        <v>340</v>
      </c>
      <c r="E1" t="s">
        <v>341</v>
      </c>
      <c r="F1" t="s">
        <v>342</v>
      </c>
      <c r="G1" t="s">
        <v>248</v>
      </c>
      <c r="H1" t="s">
        <v>249</v>
      </c>
    </row>
    <row r="2" spans="1:8" ht="15.6" x14ac:dyDescent="0.3">
      <c r="A2" t="s">
        <v>250</v>
      </c>
      <c r="B2">
        <v>1782</v>
      </c>
      <c r="C2" s="12">
        <v>1.9E-2</v>
      </c>
      <c r="D2" s="12">
        <v>0.11599999999999999</v>
      </c>
      <c r="E2" s="12">
        <v>0.19699999999999998</v>
      </c>
      <c r="F2" s="12">
        <v>0.65400000000000003</v>
      </c>
      <c r="G2" s="12">
        <v>1.1000000000000001E-2</v>
      </c>
      <c r="H2" s="12">
        <v>4.0000000000000001E-3</v>
      </c>
    </row>
    <row r="3" spans="1:8" ht="15.6" x14ac:dyDescent="0.3">
      <c r="A3" t="s">
        <v>251</v>
      </c>
      <c r="B3">
        <v>1044</v>
      </c>
      <c r="C3" s="12">
        <v>0.01</v>
      </c>
      <c r="D3" s="12">
        <v>9.6999999999999989E-2</v>
      </c>
      <c r="E3" s="12">
        <v>0.21199999999999999</v>
      </c>
      <c r="F3" s="12">
        <v>0.66799999999999993</v>
      </c>
      <c r="G3" s="12">
        <v>8.0000000000000002E-3</v>
      </c>
      <c r="H3" s="12">
        <v>4.0000000000000001E-3</v>
      </c>
    </row>
    <row r="4" spans="1:8" ht="15.6" x14ac:dyDescent="0.3">
      <c r="A4" t="s">
        <v>252</v>
      </c>
      <c r="B4">
        <v>1054</v>
      </c>
      <c r="C4" s="12">
        <v>2.3E-2</v>
      </c>
      <c r="D4" s="12">
        <v>0.11199999999999999</v>
      </c>
      <c r="E4" s="12">
        <v>0.182</v>
      </c>
      <c r="F4" s="12">
        <v>0.67</v>
      </c>
      <c r="G4" s="12">
        <v>0.01</v>
      </c>
      <c r="H4" s="12">
        <v>4.0000000000000001E-3</v>
      </c>
    </row>
  </sheetData>
  <pageMargins left="0.70000000000000007" right="0.70000000000000007" top="0.75" bottom="0.75" header="0.30000000000000004" footer="0.3000000000000000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91A7D-AF3F-4196-8739-779F03FDD676}">
  <dimension ref="A1:H4"/>
  <sheetViews>
    <sheetView workbookViewId="0"/>
  </sheetViews>
  <sheetFormatPr baseColWidth="10" defaultColWidth="11" defaultRowHeight="15.9" x14ac:dyDescent="0.3"/>
  <cols>
    <col min="1" max="1" width="11" customWidth="1"/>
  </cols>
  <sheetData>
    <row r="1" spans="1:8" ht="15.6" x14ac:dyDescent="0.3">
      <c r="A1" t="s">
        <v>219</v>
      </c>
      <c r="B1" t="s">
        <v>238</v>
      </c>
      <c r="C1" t="s">
        <v>339</v>
      </c>
      <c r="D1" t="s">
        <v>340</v>
      </c>
      <c r="E1" t="s">
        <v>341</v>
      </c>
      <c r="F1" t="s">
        <v>342</v>
      </c>
      <c r="G1" t="s">
        <v>248</v>
      </c>
      <c r="H1" t="s">
        <v>249</v>
      </c>
    </row>
    <row r="2" spans="1:8" ht="15.6" x14ac:dyDescent="0.3">
      <c r="A2" t="s">
        <v>250</v>
      </c>
      <c r="B2">
        <v>1782</v>
      </c>
      <c r="C2" s="12">
        <f>5.4/100</f>
        <v>5.4000000000000006E-2</v>
      </c>
      <c r="D2" s="12">
        <f>18/100</f>
        <v>0.18</v>
      </c>
      <c r="E2" s="12">
        <f>27.6/100</f>
        <v>0.27600000000000002</v>
      </c>
      <c r="F2" s="12">
        <f>48/100</f>
        <v>0.48</v>
      </c>
      <c r="G2" s="12">
        <f>0.9/100</f>
        <v>9.0000000000000011E-3</v>
      </c>
      <c r="H2" s="12">
        <f>0.1/100</f>
        <v>1E-3</v>
      </c>
    </row>
    <row r="3" spans="1:8" ht="15.6" x14ac:dyDescent="0.3">
      <c r="A3" t="s">
        <v>251</v>
      </c>
      <c r="B3">
        <v>1044</v>
      </c>
      <c r="C3" s="12">
        <f>4.9/100</f>
        <v>4.9000000000000002E-2</v>
      </c>
      <c r="D3" s="12">
        <f>14.4/100</f>
        <v>0.14400000000000002</v>
      </c>
      <c r="E3" s="12">
        <f>26.2/100</f>
        <v>0.26200000000000001</v>
      </c>
      <c r="F3" s="12">
        <f>53.4/100</f>
        <v>0.53400000000000003</v>
      </c>
      <c r="G3" s="12">
        <f>0.7/100</f>
        <v>6.9999999999999993E-3</v>
      </c>
      <c r="H3" s="12">
        <f>0.4/100</f>
        <v>4.0000000000000001E-3</v>
      </c>
    </row>
    <row r="4" spans="1:8" ht="15.6" x14ac:dyDescent="0.3">
      <c r="A4" t="s">
        <v>252</v>
      </c>
      <c r="B4">
        <v>1054</v>
      </c>
      <c r="C4" s="12">
        <f>6.1/100</f>
        <v>6.0999999999999999E-2</v>
      </c>
      <c r="D4" s="12">
        <f>15.7/100</f>
        <v>0.157</v>
      </c>
      <c r="E4" s="12">
        <f>27.7/100</f>
        <v>0.27699999999999997</v>
      </c>
      <c r="F4" s="12">
        <f>49.7/100</f>
        <v>0.49700000000000005</v>
      </c>
      <c r="G4" s="12">
        <f>0.6/100</f>
        <v>6.0000000000000001E-3</v>
      </c>
      <c r="H4" s="12">
        <f>0.2/100</f>
        <v>2E-3</v>
      </c>
    </row>
  </sheetData>
  <pageMargins left="0.70000000000000007" right="0.70000000000000007" top="0.75" bottom="0.75" header="0.30000000000000004" footer="0.30000000000000004"/>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AA02-C0E1-4767-BF57-075B0B80659F}">
  <dimension ref="A1:H4"/>
  <sheetViews>
    <sheetView workbookViewId="0"/>
  </sheetViews>
  <sheetFormatPr baseColWidth="10" defaultColWidth="11" defaultRowHeight="15.9" x14ac:dyDescent="0.3"/>
  <cols>
    <col min="1" max="1" width="13.8984375" bestFit="1" customWidth="1"/>
    <col min="2" max="2" width="12.5" bestFit="1" customWidth="1"/>
    <col min="3" max="3" width="11" customWidth="1"/>
  </cols>
  <sheetData>
    <row r="1" spans="1:8" ht="15.6" x14ac:dyDescent="0.3">
      <c r="A1" t="s">
        <v>219</v>
      </c>
      <c r="B1" t="s">
        <v>238</v>
      </c>
      <c r="C1" t="s">
        <v>339</v>
      </c>
      <c r="D1" t="s">
        <v>340</v>
      </c>
      <c r="E1" t="s">
        <v>341</v>
      </c>
      <c r="F1" t="s">
        <v>342</v>
      </c>
      <c r="G1" t="s">
        <v>248</v>
      </c>
      <c r="H1" t="s">
        <v>249</v>
      </c>
    </row>
    <row r="2" spans="1:8" ht="15.6" x14ac:dyDescent="0.3">
      <c r="A2" t="s">
        <v>250</v>
      </c>
      <c r="B2">
        <v>1782</v>
      </c>
      <c r="C2" s="12">
        <f>1.5/100</f>
        <v>1.4999999999999999E-2</v>
      </c>
      <c r="D2" s="12">
        <f>6.8/100</f>
        <v>6.8000000000000005E-2</v>
      </c>
      <c r="E2" s="12">
        <f>20.5/100</f>
        <v>0.20499999999999999</v>
      </c>
      <c r="F2" s="12">
        <f>70/100</f>
        <v>0.7</v>
      </c>
      <c r="G2" s="12">
        <f>0.9/100</f>
        <v>9.0000000000000011E-3</v>
      </c>
      <c r="H2" s="12">
        <f>0.3/100</f>
        <v>3.0000000000000001E-3</v>
      </c>
    </row>
    <row r="3" spans="1:8" ht="15.6" x14ac:dyDescent="0.3">
      <c r="A3" t="s">
        <v>251</v>
      </c>
      <c r="B3">
        <v>1044</v>
      </c>
      <c r="C3" s="12">
        <f>1.3/100</f>
        <v>1.3000000000000001E-2</v>
      </c>
      <c r="D3" s="12">
        <f>6.6/100</f>
        <v>6.6000000000000003E-2</v>
      </c>
      <c r="E3" s="12">
        <f>17.2/100</f>
        <v>0.17199999999999999</v>
      </c>
      <c r="F3" s="12">
        <f>73.6/100</f>
        <v>0.73599999999999999</v>
      </c>
      <c r="G3" s="12">
        <f>0.8/100</f>
        <v>8.0000000000000002E-3</v>
      </c>
      <c r="H3" s="12">
        <f>0.4/100</f>
        <v>4.0000000000000001E-3</v>
      </c>
    </row>
    <row r="4" spans="1:8" ht="15.6" x14ac:dyDescent="0.3">
      <c r="A4" t="s">
        <v>252</v>
      </c>
      <c r="B4">
        <v>1054</v>
      </c>
      <c r="C4" s="12">
        <f>3.1/100</f>
        <v>3.1E-2</v>
      </c>
      <c r="D4" s="12">
        <f>9/100</f>
        <v>0.09</v>
      </c>
      <c r="E4" s="12">
        <f>16.9/100</f>
        <v>0.16899999999999998</v>
      </c>
      <c r="F4" s="12">
        <f>70.2/100</f>
        <v>0.70200000000000007</v>
      </c>
      <c r="G4" s="12">
        <f>0.7/100</f>
        <v>6.9999999999999993E-3</v>
      </c>
      <c r="H4" s="12">
        <f>0.1/100</f>
        <v>1E-3</v>
      </c>
    </row>
  </sheetData>
  <pageMargins left="0.70000000000000007" right="0.70000000000000007" top="0.75" bottom="0.75" header="0.30000000000000004" footer="0.3000000000000000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1CA7-372B-43D4-802E-8648BA6395C1}">
  <dimension ref="A1:H4"/>
  <sheetViews>
    <sheetView workbookViewId="0"/>
  </sheetViews>
  <sheetFormatPr baseColWidth="10" defaultColWidth="11" defaultRowHeight="15.9" x14ac:dyDescent="0.3"/>
  <cols>
    <col min="1" max="1" width="12.8984375" bestFit="1" customWidth="1"/>
    <col min="2" max="2" width="12.5" bestFit="1" customWidth="1"/>
    <col min="3" max="3" width="11" customWidth="1"/>
  </cols>
  <sheetData>
    <row r="1" spans="1:8" ht="15.6" x14ac:dyDescent="0.3">
      <c r="A1" t="s">
        <v>219</v>
      </c>
      <c r="B1" t="s">
        <v>238</v>
      </c>
      <c r="C1" t="s">
        <v>339</v>
      </c>
      <c r="D1" t="s">
        <v>340</v>
      </c>
      <c r="E1" t="s">
        <v>341</v>
      </c>
      <c r="F1" t="s">
        <v>342</v>
      </c>
      <c r="G1" t="s">
        <v>248</v>
      </c>
      <c r="H1" t="s">
        <v>249</v>
      </c>
    </row>
    <row r="2" spans="1:8" ht="15.6" x14ac:dyDescent="0.3">
      <c r="A2" t="s">
        <v>250</v>
      </c>
      <c r="B2">
        <v>1782</v>
      </c>
      <c r="C2" s="12">
        <f>4.1/100</f>
        <v>4.0999999999999995E-2</v>
      </c>
      <c r="D2" s="12">
        <f>23/100</f>
        <v>0.23</v>
      </c>
      <c r="E2" s="12">
        <f>36.1/100</f>
        <v>0.36099999999999999</v>
      </c>
      <c r="F2" s="12">
        <f>36.2/100</f>
        <v>0.36200000000000004</v>
      </c>
      <c r="G2" s="12">
        <f>0.3/100</f>
        <v>3.0000000000000001E-3</v>
      </c>
      <c r="H2" s="12">
        <f>0.2/100</f>
        <v>2E-3</v>
      </c>
    </row>
    <row r="3" spans="1:8" ht="15.6" x14ac:dyDescent="0.3">
      <c r="A3" t="s">
        <v>251</v>
      </c>
      <c r="B3">
        <v>1044</v>
      </c>
      <c r="C3" s="12">
        <f>2.7/100</f>
        <v>2.7000000000000003E-2</v>
      </c>
      <c r="D3" s="12">
        <f>20.5/100</f>
        <v>0.20499999999999999</v>
      </c>
      <c r="E3" s="12">
        <f>35/100</f>
        <v>0.35</v>
      </c>
      <c r="F3" s="12">
        <f>41/100</f>
        <v>0.41</v>
      </c>
      <c r="G3" s="12">
        <f>0.4/100</f>
        <v>4.0000000000000001E-3</v>
      </c>
      <c r="H3" s="12">
        <f>0.3/100</f>
        <v>3.0000000000000001E-3</v>
      </c>
    </row>
    <row r="4" spans="1:8" ht="15.6" x14ac:dyDescent="0.3">
      <c r="A4" t="s">
        <v>252</v>
      </c>
      <c r="B4">
        <v>1054</v>
      </c>
      <c r="C4" s="12">
        <f>5.3/100</f>
        <v>5.2999999999999999E-2</v>
      </c>
      <c r="D4" s="12">
        <f>19.3/100</f>
        <v>0.193</v>
      </c>
      <c r="E4" s="12">
        <f>34/100</f>
        <v>0.34</v>
      </c>
      <c r="F4" s="12">
        <f>40.9/100</f>
        <v>0.40899999999999997</v>
      </c>
      <c r="G4" s="12">
        <f>0.2/100</f>
        <v>2E-3</v>
      </c>
      <c r="H4" s="12">
        <f>0.2/100</f>
        <v>2E-3</v>
      </c>
    </row>
  </sheetData>
  <pageMargins left="0.70000000000000007" right="0.70000000000000007" top="0.75" bottom="0.75" header="0.30000000000000004" footer="0.30000000000000004"/>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FE56F-2E0E-46AB-82E8-D654A15C778B}">
  <dimension ref="A1:G4"/>
  <sheetViews>
    <sheetView workbookViewId="0"/>
  </sheetViews>
  <sheetFormatPr baseColWidth="10" defaultColWidth="11" defaultRowHeight="15.9" x14ac:dyDescent="0.3"/>
  <cols>
    <col min="1" max="1" width="11" customWidth="1"/>
  </cols>
  <sheetData>
    <row r="1" spans="1:7" ht="15.6" x14ac:dyDescent="0.3">
      <c r="A1" t="s">
        <v>219</v>
      </c>
      <c r="B1" t="s">
        <v>238</v>
      </c>
      <c r="C1" t="s">
        <v>388</v>
      </c>
      <c r="D1" t="s">
        <v>389</v>
      </c>
      <c r="E1" t="s">
        <v>390</v>
      </c>
      <c r="F1" t="s">
        <v>248</v>
      </c>
      <c r="G1" t="s">
        <v>249</v>
      </c>
    </row>
    <row r="2" spans="1:7" ht="15.6" x14ac:dyDescent="0.3">
      <c r="A2" t="s">
        <v>250</v>
      </c>
      <c r="B2">
        <v>1782</v>
      </c>
      <c r="C2" s="12">
        <v>0.91</v>
      </c>
      <c r="D2" s="12">
        <v>7.0000000000000007E-2</v>
      </c>
      <c r="E2" s="12">
        <v>1.6E-2</v>
      </c>
      <c r="F2" s="12">
        <v>0</v>
      </c>
      <c r="G2" s="12">
        <v>4.0000000000000001E-3</v>
      </c>
    </row>
    <row r="3" spans="1:7" ht="15.6" x14ac:dyDescent="0.3">
      <c r="A3" t="s">
        <v>251</v>
      </c>
      <c r="B3">
        <v>1044</v>
      </c>
      <c r="C3" s="12">
        <v>0.86799999999999999</v>
      </c>
      <c r="D3" s="12">
        <v>0.10199999999999999</v>
      </c>
      <c r="E3" s="12">
        <v>2.4E-2</v>
      </c>
      <c r="F3" s="12">
        <v>0</v>
      </c>
      <c r="G3" s="12">
        <v>7.0000000000000001E-3</v>
      </c>
    </row>
    <row r="4" spans="1:7" ht="15.6" x14ac:dyDescent="0.3">
      <c r="A4" t="s">
        <v>252</v>
      </c>
      <c r="B4">
        <v>1054</v>
      </c>
      <c r="C4" s="12">
        <v>0.89700000000000002</v>
      </c>
      <c r="D4" s="12">
        <v>6.4000000000000001E-2</v>
      </c>
      <c r="E4" s="12">
        <v>3.5999999999999997E-2</v>
      </c>
      <c r="F4" s="12">
        <v>1E-3</v>
      </c>
      <c r="G4" s="12">
        <v>2E-3</v>
      </c>
    </row>
  </sheetData>
  <pageMargins left="0.70000000000000007" right="0.70000000000000007" top="0.75" bottom="0.75" header="0.30000000000000004" footer="0.30000000000000004"/>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19FAA-6149-4468-AA1F-953DFFE56208}">
  <dimension ref="A1:F4"/>
  <sheetViews>
    <sheetView workbookViewId="0"/>
  </sheetViews>
  <sheetFormatPr baseColWidth="10" defaultColWidth="11" defaultRowHeight="15.9" x14ac:dyDescent="0.3"/>
  <cols>
    <col min="1" max="1" width="13.8984375" bestFit="1" customWidth="1"/>
    <col min="2" max="2" width="12.5" bestFit="1" customWidth="1"/>
    <col min="3" max="3" width="15" bestFit="1" customWidth="1"/>
    <col min="4" max="4" width="17.5" bestFit="1" customWidth="1"/>
    <col min="5" max="5" width="11" customWidth="1"/>
  </cols>
  <sheetData>
    <row r="1" spans="1:6" ht="15.6" x14ac:dyDescent="0.3">
      <c r="A1" t="s">
        <v>219</v>
      </c>
      <c r="B1" t="s">
        <v>238</v>
      </c>
      <c r="C1" t="s">
        <v>391</v>
      </c>
      <c r="D1" t="s">
        <v>392</v>
      </c>
      <c r="E1" t="s">
        <v>393</v>
      </c>
    </row>
    <row r="2" spans="1:6" ht="15.6" x14ac:dyDescent="0.3">
      <c r="A2" t="s">
        <v>250</v>
      </c>
      <c r="B2">
        <v>556</v>
      </c>
      <c r="C2" s="12">
        <v>0.97699999999999998</v>
      </c>
      <c r="D2" s="12">
        <v>1.4999999999999999E-2</v>
      </c>
      <c r="E2" s="12">
        <v>8.0000000000000002E-3</v>
      </c>
      <c r="F2" s="14"/>
    </row>
    <row r="3" spans="1:6" ht="15.6" x14ac:dyDescent="0.3">
      <c r="A3" t="s">
        <v>251</v>
      </c>
      <c r="B3">
        <v>770</v>
      </c>
      <c r="C3" s="12">
        <v>0.98</v>
      </c>
      <c r="D3" s="12">
        <v>1.0999999999999999E-2</v>
      </c>
      <c r="E3" s="12">
        <v>8.9999999999999993E-3</v>
      </c>
      <c r="F3" s="14"/>
    </row>
    <row r="4" spans="1:6" ht="15.6" x14ac:dyDescent="0.3">
      <c r="A4" t="s">
        <v>252</v>
      </c>
      <c r="B4">
        <v>1009</v>
      </c>
      <c r="C4" s="12">
        <v>0.96799999999999997</v>
      </c>
      <c r="D4" s="12">
        <v>2.5000000000000001E-2</v>
      </c>
      <c r="E4" s="12">
        <v>7.0000000000000001E-3</v>
      </c>
      <c r="F4" s="14"/>
    </row>
  </sheetData>
  <pageMargins left="0.70000000000000007" right="0.70000000000000007" top="0.75" bottom="0.75" header="0.30000000000000004" footer="0.30000000000000004"/>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C2C9-4834-4143-A492-01FABE2DDD9B}">
  <dimension ref="A1:D4"/>
  <sheetViews>
    <sheetView workbookViewId="0"/>
  </sheetViews>
  <sheetFormatPr baseColWidth="10" defaultColWidth="11" defaultRowHeight="15.9" x14ac:dyDescent="0.3"/>
  <cols>
    <col min="1" max="1" width="13.8984375" bestFit="1" customWidth="1"/>
    <col min="2" max="2" width="12.5" bestFit="1" customWidth="1"/>
    <col min="3" max="3" width="11" customWidth="1"/>
    <col min="4" max="4" width="13" bestFit="1" customWidth="1"/>
    <col min="5" max="5" width="11" customWidth="1"/>
  </cols>
  <sheetData>
    <row r="1" spans="1:4" ht="15.6" x14ac:dyDescent="0.3">
      <c r="A1" t="s">
        <v>219</v>
      </c>
      <c r="B1" t="s">
        <v>238</v>
      </c>
      <c r="C1" t="s">
        <v>394</v>
      </c>
      <c r="D1" t="s">
        <v>395</v>
      </c>
    </row>
    <row r="2" spans="1:4" ht="15.6" x14ac:dyDescent="0.3">
      <c r="A2" t="s">
        <v>250</v>
      </c>
      <c r="B2">
        <v>1798</v>
      </c>
      <c r="C2" s="12">
        <v>0.69699999999999995</v>
      </c>
      <c r="D2" s="12">
        <v>0.30299999999999999</v>
      </c>
    </row>
    <row r="3" spans="1:4" ht="15.6" x14ac:dyDescent="0.3">
      <c r="A3" t="s">
        <v>251</v>
      </c>
      <c r="B3">
        <v>1059</v>
      </c>
      <c r="C3" s="12">
        <v>0.29499999999999998</v>
      </c>
      <c r="D3" s="12">
        <v>0.70499999999999996</v>
      </c>
    </row>
    <row r="4" spans="1:4" ht="15.6" x14ac:dyDescent="0.3">
      <c r="A4" t="s">
        <v>252</v>
      </c>
      <c r="B4">
        <v>1085</v>
      </c>
      <c r="C4" s="12">
        <v>7.2999999999999995E-2</v>
      </c>
      <c r="D4" s="12">
        <v>0.92700000000000005</v>
      </c>
    </row>
  </sheetData>
  <pageMargins left="0.70000000000000007" right="0.70000000000000007" top="0.75" bottom="0.75" header="0.30000000000000004" footer="0.3000000000000000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E4DA-20EB-4A17-842A-006A26D61440}">
  <dimension ref="A1:C3"/>
  <sheetViews>
    <sheetView workbookViewId="0"/>
  </sheetViews>
  <sheetFormatPr baseColWidth="10" defaultColWidth="11" defaultRowHeight="15.9" x14ac:dyDescent="0.3"/>
  <cols>
    <col min="1" max="1" width="17.8984375" bestFit="1" customWidth="1"/>
    <col min="2" max="2" width="11" customWidth="1"/>
  </cols>
  <sheetData>
    <row r="1" spans="1:3" ht="15.6" x14ac:dyDescent="0.3">
      <c r="A1" t="s">
        <v>219</v>
      </c>
      <c r="B1" t="s">
        <v>236</v>
      </c>
      <c r="C1" t="s">
        <v>237</v>
      </c>
    </row>
    <row r="2" spans="1:3" ht="15.6" x14ac:dyDescent="0.3">
      <c r="A2" s="10" t="s">
        <v>226</v>
      </c>
      <c r="B2" s="11">
        <v>0.35399999999999998</v>
      </c>
      <c r="C2" s="11">
        <v>5.8999999999999997E-2</v>
      </c>
    </row>
    <row r="3" spans="1:3" ht="15.6" x14ac:dyDescent="0.3">
      <c r="A3" s="10" t="s">
        <v>227</v>
      </c>
      <c r="B3" s="11">
        <v>0.33600000000000002</v>
      </c>
      <c r="C3" s="11">
        <v>4.3999999999999997E-2</v>
      </c>
    </row>
  </sheetData>
  <pageMargins left="0.70000000000000007" right="0.70000000000000007" top="0.75" bottom="0.75" header="0.30000000000000004" footer="0.3000000000000000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72628-F403-47BC-8E6A-D0661021684F}">
  <dimension ref="A1:C6"/>
  <sheetViews>
    <sheetView workbookViewId="0"/>
  </sheetViews>
  <sheetFormatPr baseColWidth="10" defaultColWidth="11" defaultRowHeight="15.9" x14ac:dyDescent="0.3"/>
  <cols>
    <col min="1" max="1" width="33.8984375" customWidth="1"/>
    <col min="2" max="2" width="17.59765625" bestFit="1" customWidth="1"/>
    <col min="3" max="3" width="16.59765625" bestFit="1" customWidth="1"/>
    <col min="4" max="4" width="11" customWidth="1"/>
  </cols>
  <sheetData>
    <row r="1" spans="1:3" ht="15.6" x14ac:dyDescent="0.3">
      <c r="A1" t="s">
        <v>396</v>
      </c>
      <c r="B1" t="s">
        <v>397</v>
      </c>
      <c r="C1" t="s">
        <v>398</v>
      </c>
    </row>
    <row r="2" spans="1:3" ht="15.6" x14ac:dyDescent="0.3">
      <c r="A2" s="1" t="s">
        <v>399</v>
      </c>
      <c r="B2" t="s">
        <v>400</v>
      </c>
      <c r="C2" s="15">
        <v>0.66100000000000003</v>
      </c>
    </row>
    <row r="3" spans="1:3" ht="31.2" x14ac:dyDescent="0.3">
      <c r="A3" s="1" t="s">
        <v>401</v>
      </c>
      <c r="B3" t="s">
        <v>402</v>
      </c>
      <c r="C3" s="15">
        <v>0.33900000000000002</v>
      </c>
    </row>
    <row r="4" spans="1:3" ht="15.6" x14ac:dyDescent="0.3">
      <c r="A4" s="1" t="s">
        <v>403</v>
      </c>
      <c r="B4" t="s">
        <v>404</v>
      </c>
      <c r="C4" s="15">
        <v>0.217</v>
      </c>
    </row>
    <row r="5" spans="1:3" ht="31.2" x14ac:dyDescent="0.3">
      <c r="A5" s="1" t="s">
        <v>405</v>
      </c>
      <c r="B5" t="s">
        <v>404</v>
      </c>
      <c r="C5" s="15">
        <v>0.20499999999999999</v>
      </c>
    </row>
    <row r="6" spans="1:3" ht="31.2" x14ac:dyDescent="0.3">
      <c r="A6" s="1" t="s">
        <v>406</v>
      </c>
      <c r="B6" t="s">
        <v>407</v>
      </c>
      <c r="C6" s="15">
        <v>0.57899999999999996</v>
      </c>
    </row>
  </sheetData>
  <pageMargins left="0.70000000000000007" right="0.70000000000000007" top="0.75" bottom="0.75" header="0.30000000000000004" footer="0.3000000000000000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0E074-98C4-4B60-B064-0799D4FF1A25}">
  <dimension ref="A1:C5"/>
  <sheetViews>
    <sheetView workbookViewId="0"/>
  </sheetViews>
  <sheetFormatPr baseColWidth="10" defaultColWidth="11" defaultRowHeight="15.9" x14ac:dyDescent="0.3"/>
  <cols>
    <col min="1" max="1" width="32.09765625" customWidth="1"/>
    <col min="2" max="2" width="11" customWidth="1"/>
  </cols>
  <sheetData>
    <row r="1" spans="1:3" ht="15.6" x14ac:dyDescent="0.3">
      <c r="B1" t="s">
        <v>408</v>
      </c>
      <c r="C1" t="s">
        <v>409</v>
      </c>
    </row>
    <row r="2" spans="1:3" ht="31.2" x14ac:dyDescent="0.3">
      <c r="A2" s="1" t="s">
        <v>410</v>
      </c>
      <c r="B2" s="16">
        <v>0.70799999999999996</v>
      </c>
      <c r="C2" s="16">
        <v>0.69799999999999995</v>
      </c>
    </row>
    <row r="3" spans="1:3" ht="15.6" x14ac:dyDescent="0.3">
      <c r="A3" s="1" t="s">
        <v>411</v>
      </c>
      <c r="B3" s="16">
        <v>0.20799999999999999</v>
      </c>
      <c r="C3" s="16">
        <v>0.15</v>
      </c>
    </row>
    <row r="4" spans="1:3" ht="31.2" x14ac:dyDescent="0.3">
      <c r="A4" s="1" t="s">
        <v>412</v>
      </c>
      <c r="B4" s="16">
        <v>0.63100000000000001</v>
      </c>
      <c r="C4" s="16">
        <v>0.64</v>
      </c>
    </row>
    <row r="5" spans="1:3" ht="31.2" x14ac:dyDescent="0.3">
      <c r="A5" s="1" t="s">
        <v>413</v>
      </c>
      <c r="B5" s="16">
        <v>0.36399999999999999</v>
      </c>
      <c r="C5" s="16">
        <v>0.379</v>
      </c>
    </row>
  </sheetData>
  <pageMargins left="0.70000000000000007" right="0.70000000000000007" top="0.75" bottom="0.75" header="0.30000000000000004" footer="0.3000000000000000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CF9E-2A3E-43C1-BFDC-C8CD65E99EAD}">
  <dimension ref="A1:C8"/>
  <sheetViews>
    <sheetView workbookViewId="0"/>
  </sheetViews>
  <sheetFormatPr baseColWidth="10" defaultColWidth="11" defaultRowHeight="15.9" x14ac:dyDescent="0.3"/>
  <cols>
    <col min="1" max="1" width="20.8984375" bestFit="1" customWidth="1"/>
    <col min="2" max="2" width="11" customWidth="1"/>
  </cols>
  <sheetData>
    <row r="1" spans="1:3" ht="15.6" x14ac:dyDescent="0.3">
      <c r="A1" t="s">
        <v>414</v>
      </c>
      <c r="B1" t="s">
        <v>408</v>
      </c>
      <c r="C1" t="s">
        <v>409</v>
      </c>
    </row>
    <row r="2" spans="1:3" ht="15.6" x14ac:dyDescent="0.3">
      <c r="A2" t="s">
        <v>415</v>
      </c>
      <c r="B2" s="16">
        <v>0.34200000000000003</v>
      </c>
      <c r="C2" s="16">
        <v>0.33800000000000002</v>
      </c>
    </row>
    <row r="3" spans="1:3" ht="15.6" x14ac:dyDescent="0.3">
      <c r="A3" t="s">
        <v>416</v>
      </c>
      <c r="B3" s="16">
        <v>0.26800000000000002</v>
      </c>
      <c r="C3" s="16">
        <v>0.32400000000000001</v>
      </c>
    </row>
    <row r="4" spans="1:3" ht="15.6" x14ac:dyDescent="0.3">
      <c r="A4" t="s">
        <v>417</v>
      </c>
      <c r="B4" s="16">
        <v>0.10100000000000001</v>
      </c>
      <c r="C4" s="16">
        <v>0.106</v>
      </c>
    </row>
    <row r="5" spans="1:3" ht="15.6" x14ac:dyDescent="0.3">
      <c r="A5" t="s">
        <v>418</v>
      </c>
      <c r="B5" s="16">
        <v>0.128</v>
      </c>
      <c r="C5" s="16">
        <v>7.8E-2</v>
      </c>
    </row>
    <row r="6" spans="1:3" ht="15.6" x14ac:dyDescent="0.3">
      <c r="A6" t="s">
        <v>419</v>
      </c>
      <c r="B6" s="16">
        <v>8.5999999999999993E-2</v>
      </c>
      <c r="C6" s="16">
        <v>8.5000000000000006E-2</v>
      </c>
    </row>
    <row r="7" spans="1:3" ht="15.6" x14ac:dyDescent="0.3">
      <c r="A7" t="s">
        <v>420</v>
      </c>
      <c r="B7" s="16">
        <v>0.06</v>
      </c>
      <c r="C7" s="16">
        <v>4.2999999999999997E-2</v>
      </c>
    </row>
    <row r="8" spans="1:3" ht="15.6" x14ac:dyDescent="0.3">
      <c r="A8" t="s">
        <v>247</v>
      </c>
      <c r="B8" s="16">
        <v>0.01</v>
      </c>
      <c r="C8" s="16">
        <v>1.7999999999999999E-2</v>
      </c>
    </row>
  </sheetData>
  <pageMargins left="0.70000000000000007" right="0.70000000000000007" top="0.75" bottom="0.75" header="0.30000000000000004" footer="0.30000000000000004"/>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4FD0-2A8D-49F2-AE60-0999C987C1DF}">
  <dimension ref="A1:D3"/>
  <sheetViews>
    <sheetView workbookViewId="0"/>
  </sheetViews>
  <sheetFormatPr baseColWidth="10" defaultColWidth="11" defaultRowHeight="15.9" x14ac:dyDescent="0.3"/>
  <cols>
    <col min="1" max="1" width="21.5" customWidth="1"/>
    <col min="2" max="2" width="11" customWidth="1"/>
  </cols>
  <sheetData>
    <row r="1" spans="1:4" ht="15.6" x14ac:dyDescent="0.3">
      <c r="A1" t="s">
        <v>421</v>
      </c>
      <c r="B1" t="s">
        <v>213</v>
      </c>
      <c r="C1" t="s">
        <v>422</v>
      </c>
      <c r="D1" t="s">
        <v>423</v>
      </c>
    </row>
    <row r="2" spans="1:4" ht="15.6" x14ac:dyDescent="0.3">
      <c r="A2" t="s">
        <v>424</v>
      </c>
      <c r="B2">
        <v>19405</v>
      </c>
      <c r="C2">
        <v>23649</v>
      </c>
      <c r="D2">
        <v>14648</v>
      </c>
    </row>
    <row r="3" spans="1:4" ht="15.6" x14ac:dyDescent="0.3">
      <c r="A3" t="s">
        <v>425</v>
      </c>
      <c r="B3">
        <v>5071</v>
      </c>
      <c r="C3">
        <v>5889</v>
      </c>
      <c r="D3">
        <v>4067</v>
      </c>
    </row>
  </sheetData>
  <pageMargins left="0.70000000000000007" right="0.70000000000000007" top="0.75" bottom="0.75" header="0.30000000000000004" footer="0.3000000000000000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EF58D-3BD2-4AC8-A2AB-98B6CE0CAB82}">
  <dimension ref="A1:S9"/>
  <sheetViews>
    <sheetView workbookViewId="0"/>
  </sheetViews>
  <sheetFormatPr baseColWidth="10" defaultColWidth="11" defaultRowHeight="15.9" x14ac:dyDescent="0.3"/>
  <cols>
    <col min="1" max="1" width="32.5" customWidth="1"/>
    <col min="2" max="2" width="11" customWidth="1"/>
  </cols>
  <sheetData>
    <row r="1" spans="1:19" ht="15.6" x14ac:dyDescent="0.3">
      <c r="A1" t="s">
        <v>426</v>
      </c>
      <c r="B1" s="13" t="s">
        <v>427</v>
      </c>
      <c r="C1" s="13" t="s">
        <v>428</v>
      </c>
      <c r="D1" s="13" t="s">
        <v>429</v>
      </c>
      <c r="E1" s="13" t="s">
        <v>430</v>
      </c>
      <c r="F1" s="13" t="s">
        <v>431</v>
      </c>
      <c r="G1" s="13" t="s">
        <v>432</v>
      </c>
      <c r="H1" s="13" t="s">
        <v>433</v>
      </c>
      <c r="I1" s="13" t="s">
        <v>434</v>
      </c>
      <c r="J1" s="13" t="s">
        <v>435</v>
      </c>
      <c r="K1" s="13" t="s">
        <v>436</v>
      </c>
      <c r="L1" s="13" t="s">
        <v>437</v>
      </c>
      <c r="M1" s="13" t="s">
        <v>438</v>
      </c>
      <c r="N1" s="13" t="s">
        <v>439</v>
      </c>
      <c r="O1" s="13" t="s">
        <v>440</v>
      </c>
      <c r="P1" s="13" t="s">
        <v>441</v>
      </c>
      <c r="Q1" s="13" t="s">
        <v>442</v>
      </c>
      <c r="R1" s="13" t="s">
        <v>443</v>
      </c>
      <c r="S1" s="13" t="s">
        <v>444</v>
      </c>
    </row>
    <row r="2" spans="1:19" ht="15.6" x14ac:dyDescent="0.3">
      <c r="A2" t="s">
        <v>445</v>
      </c>
      <c r="B2">
        <v>1368961</v>
      </c>
      <c r="C2">
        <v>1356648</v>
      </c>
      <c r="D2">
        <v>1429453</v>
      </c>
      <c r="E2">
        <v>1435958</v>
      </c>
      <c r="F2">
        <v>1417347</v>
      </c>
      <c r="G2">
        <v>1421726</v>
      </c>
      <c r="H2">
        <v>1275648</v>
      </c>
      <c r="I2">
        <v>1377654</v>
      </c>
      <c r="J2">
        <v>1288184</v>
      </c>
      <c r="K2">
        <v>1379893</v>
      </c>
      <c r="L2">
        <v>1528792</v>
      </c>
      <c r="M2">
        <v>1510511</v>
      </c>
      <c r="N2">
        <v>1454850</v>
      </c>
      <c r="O2">
        <v>1353613</v>
      </c>
      <c r="P2">
        <v>1331556</v>
      </c>
      <c r="Q2">
        <v>1318430</v>
      </c>
      <c r="R2">
        <v>1380742</v>
      </c>
      <c r="S2">
        <v>1373125</v>
      </c>
    </row>
    <row r="3" spans="1:19" ht="15.6" x14ac:dyDescent="0.3">
      <c r="A3" t="s">
        <v>446</v>
      </c>
      <c r="B3">
        <v>4541791</v>
      </c>
      <c r="C3">
        <v>4252923</v>
      </c>
      <c r="D3">
        <v>4563148</v>
      </c>
      <c r="E3">
        <v>4585570</v>
      </c>
      <c r="F3">
        <v>4649526</v>
      </c>
      <c r="G3">
        <v>4382395</v>
      </c>
      <c r="H3">
        <v>4056728</v>
      </c>
      <c r="I3">
        <v>4191454</v>
      </c>
      <c r="J3">
        <v>3990569</v>
      </c>
      <c r="K3">
        <v>4089560</v>
      </c>
      <c r="L3">
        <v>4244724</v>
      </c>
      <c r="M3">
        <v>4383208</v>
      </c>
      <c r="N3">
        <v>4289815</v>
      </c>
      <c r="O3">
        <v>4598007</v>
      </c>
      <c r="P3">
        <v>4665088</v>
      </c>
      <c r="Q3">
        <v>4867471</v>
      </c>
      <c r="R3">
        <v>4637327</v>
      </c>
      <c r="S3">
        <v>4720825</v>
      </c>
    </row>
    <row r="4" spans="1:19" ht="15.6" x14ac:dyDescent="0.3">
      <c r="A4" t="s">
        <v>447</v>
      </c>
      <c r="B4">
        <v>70329</v>
      </c>
      <c r="C4">
        <v>53097</v>
      </c>
      <c r="D4">
        <v>70507</v>
      </c>
      <c r="E4">
        <v>72951</v>
      </c>
      <c r="F4">
        <v>73814</v>
      </c>
      <c r="G4">
        <v>56838</v>
      </c>
      <c r="H4">
        <v>84157</v>
      </c>
      <c r="I4">
        <v>95458</v>
      </c>
      <c r="J4">
        <v>64648</v>
      </c>
      <c r="K4">
        <v>88364</v>
      </c>
      <c r="L4">
        <v>90735</v>
      </c>
      <c r="M4">
        <v>86456</v>
      </c>
      <c r="N4">
        <v>73658</v>
      </c>
      <c r="O4">
        <v>92181</v>
      </c>
      <c r="P4">
        <v>77127</v>
      </c>
      <c r="Q4">
        <v>83170</v>
      </c>
      <c r="R4">
        <v>68905</v>
      </c>
      <c r="S4">
        <v>128649</v>
      </c>
    </row>
    <row r="5" spans="1:19" ht="15.6" x14ac:dyDescent="0.3">
      <c r="A5" t="s">
        <v>448</v>
      </c>
      <c r="B5">
        <v>5659299</v>
      </c>
      <c r="C5">
        <v>5875664</v>
      </c>
      <c r="D5">
        <v>5794476</v>
      </c>
      <c r="E5">
        <v>5874297</v>
      </c>
      <c r="F5">
        <v>5779079</v>
      </c>
      <c r="G5">
        <v>6041263</v>
      </c>
      <c r="H5">
        <v>4985596</v>
      </c>
      <c r="I5">
        <v>5409856</v>
      </c>
      <c r="J5">
        <v>5503877</v>
      </c>
      <c r="K5">
        <v>5780578</v>
      </c>
      <c r="L5">
        <v>5895630</v>
      </c>
      <c r="M5">
        <v>5900455</v>
      </c>
      <c r="N5">
        <v>5947245</v>
      </c>
      <c r="O5">
        <v>5905819</v>
      </c>
      <c r="P5">
        <v>5856351</v>
      </c>
      <c r="Q5">
        <v>5847062</v>
      </c>
      <c r="R5">
        <v>6058011</v>
      </c>
      <c r="S5">
        <v>5908296</v>
      </c>
    </row>
    <row r="6" spans="1:19" ht="15.6" x14ac:dyDescent="0.3">
      <c r="A6" t="s">
        <v>449</v>
      </c>
      <c r="B6">
        <v>165697</v>
      </c>
      <c r="C6">
        <v>147552</v>
      </c>
      <c r="D6">
        <v>180182</v>
      </c>
      <c r="E6">
        <v>156563</v>
      </c>
      <c r="F6">
        <v>171065</v>
      </c>
      <c r="G6">
        <v>160161</v>
      </c>
      <c r="H6">
        <v>156468</v>
      </c>
      <c r="I6">
        <v>203731</v>
      </c>
      <c r="J6">
        <v>162397</v>
      </c>
      <c r="K6">
        <v>228567</v>
      </c>
      <c r="L6">
        <v>229262</v>
      </c>
      <c r="M6">
        <v>240574</v>
      </c>
      <c r="N6">
        <v>213850</v>
      </c>
      <c r="O6">
        <v>237195</v>
      </c>
      <c r="P6">
        <v>207288</v>
      </c>
      <c r="Q6">
        <v>226792</v>
      </c>
      <c r="R6">
        <v>229029</v>
      </c>
      <c r="S6">
        <v>279262</v>
      </c>
    </row>
    <row r="7" spans="1:19" ht="15.6" x14ac:dyDescent="0.3">
      <c r="A7" t="s">
        <v>450</v>
      </c>
      <c r="B7">
        <v>11806077</v>
      </c>
      <c r="C7">
        <v>11685884</v>
      </c>
      <c r="D7">
        <v>12037766</v>
      </c>
      <c r="E7">
        <v>12125339</v>
      </c>
      <c r="F7">
        <v>12090831</v>
      </c>
      <c r="G7">
        <v>12062383</v>
      </c>
      <c r="H7">
        <v>10558597</v>
      </c>
      <c r="I7">
        <v>11278153</v>
      </c>
      <c r="J7">
        <v>11009675</v>
      </c>
      <c r="K7">
        <v>11566962</v>
      </c>
      <c r="L7">
        <v>11989143</v>
      </c>
      <c r="M7">
        <v>12121204</v>
      </c>
      <c r="N7">
        <v>11979418</v>
      </c>
      <c r="O7">
        <v>12186815</v>
      </c>
      <c r="P7">
        <v>12137410</v>
      </c>
      <c r="Q7">
        <v>12342925</v>
      </c>
      <c r="R7">
        <v>12374014</v>
      </c>
      <c r="S7">
        <v>12410157</v>
      </c>
    </row>
    <row r="8" spans="1:19" ht="15.6" x14ac:dyDescent="0.3">
      <c r="A8" t="s">
        <v>451</v>
      </c>
      <c r="B8">
        <v>7028260</v>
      </c>
      <c r="C8">
        <v>7232312</v>
      </c>
      <c r="D8">
        <v>7223929</v>
      </c>
      <c r="E8">
        <v>7310255</v>
      </c>
      <c r="F8">
        <v>7196426</v>
      </c>
      <c r="G8">
        <v>7462989</v>
      </c>
      <c r="H8">
        <v>6261244</v>
      </c>
      <c r="I8">
        <v>6787510</v>
      </c>
      <c r="J8">
        <v>6792061</v>
      </c>
      <c r="K8">
        <v>7160471</v>
      </c>
      <c r="L8">
        <v>7424422</v>
      </c>
      <c r="M8">
        <v>7410966</v>
      </c>
      <c r="N8">
        <v>7402095</v>
      </c>
      <c r="O8">
        <v>7259432</v>
      </c>
      <c r="P8">
        <v>7187907</v>
      </c>
      <c r="Q8">
        <v>7165492</v>
      </c>
      <c r="R8">
        <v>7438753</v>
      </c>
      <c r="S8">
        <v>7281421</v>
      </c>
    </row>
    <row r="9" spans="1:19" ht="15.6" x14ac:dyDescent="0.3">
      <c r="A9" t="s">
        <v>452</v>
      </c>
      <c r="B9" s="16">
        <v>0.6038</v>
      </c>
      <c r="C9" s="16">
        <v>0.62680000000000002</v>
      </c>
      <c r="D9" s="16">
        <v>0.60919999999999996</v>
      </c>
      <c r="E9" s="16">
        <v>0.61080000000000001</v>
      </c>
      <c r="F9" s="16">
        <v>0.60370000000000001</v>
      </c>
      <c r="G9" s="16">
        <v>0.627</v>
      </c>
      <c r="H9" s="16">
        <v>0.60189999999999999</v>
      </c>
      <c r="I9" s="16">
        <v>0.6129</v>
      </c>
      <c r="J9" s="16">
        <v>0.62619999999999998</v>
      </c>
      <c r="K9" s="16">
        <v>0.63149999999999995</v>
      </c>
      <c r="L9" s="16">
        <v>0.63129999999999997</v>
      </c>
      <c r="M9" s="16">
        <v>0.62380000000000002</v>
      </c>
      <c r="N9" s="16">
        <v>0.62909999999999999</v>
      </c>
      <c r="O9" s="16">
        <v>0.60750000000000004</v>
      </c>
      <c r="P9" s="16">
        <v>0.60250000000000004</v>
      </c>
      <c r="Q9" s="16">
        <v>0.59140000000000004</v>
      </c>
      <c r="R9" s="16">
        <v>0.61250000000000004</v>
      </c>
      <c r="S9" s="16">
        <v>0.60019999999999996</v>
      </c>
    </row>
  </sheetData>
  <pageMargins left="0.70000000000000007" right="0.70000000000000007" top="0.75" bottom="0.75" header="0.30000000000000004" footer="0.30000000000000004"/>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775D-D2A7-43EE-820B-AE64A1A27FED}">
  <dimension ref="A1:S6"/>
  <sheetViews>
    <sheetView workbookViewId="0"/>
  </sheetViews>
  <sheetFormatPr baseColWidth="10" defaultColWidth="11" defaultRowHeight="15.9" x14ac:dyDescent="0.3"/>
  <cols>
    <col min="1" max="1" width="33.3984375" customWidth="1"/>
    <col min="2" max="2" width="11" customWidth="1"/>
  </cols>
  <sheetData>
    <row r="1" spans="1:19" ht="15.6" x14ac:dyDescent="0.3">
      <c r="A1" t="s">
        <v>453</v>
      </c>
      <c r="B1" s="13" t="s">
        <v>427</v>
      </c>
      <c r="C1" s="13" t="s">
        <v>428</v>
      </c>
      <c r="D1" s="13" t="s">
        <v>429</v>
      </c>
      <c r="E1" s="13" t="s">
        <v>430</v>
      </c>
      <c r="F1" s="13" t="s">
        <v>431</v>
      </c>
      <c r="G1" s="13" t="s">
        <v>432</v>
      </c>
      <c r="H1" s="13" t="s">
        <v>433</v>
      </c>
      <c r="I1" s="13" t="s">
        <v>434</v>
      </c>
      <c r="J1" s="13" t="s">
        <v>435</v>
      </c>
      <c r="K1" s="13" t="s">
        <v>436</v>
      </c>
      <c r="L1" s="13" t="s">
        <v>437</v>
      </c>
      <c r="M1" s="13" t="s">
        <v>438</v>
      </c>
      <c r="N1" s="13" t="s">
        <v>439</v>
      </c>
      <c r="O1" s="13" t="s">
        <v>440</v>
      </c>
      <c r="P1" s="13" t="s">
        <v>441</v>
      </c>
      <c r="Q1" s="13" t="s">
        <v>442</v>
      </c>
      <c r="R1" s="13" t="s">
        <v>443</v>
      </c>
      <c r="S1" s="13" t="s">
        <v>444</v>
      </c>
    </row>
    <row r="2" spans="1:19" ht="15.6" x14ac:dyDescent="0.3">
      <c r="A2" t="s">
        <v>454</v>
      </c>
      <c r="B2">
        <v>6840454</v>
      </c>
      <c r="C2">
        <v>6847227</v>
      </c>
      <c r="D2">
        <v>6877792</v>
      </c>
      <c r="E2">
        <v>6877767</v>
      </c>
      <c r="F2">
        <v>6978557</v>
      </c>
      <c r="G2">
        <v>6886190</v>
      </c>
      <c r="H2">
        <v>6230752</v>
      </c>
      <c r="I2">
        <v>6585903</v>
      </c>
      <c r="J2">
        <v>6178908</v>
      </c>
      <c r="K2">
        <v>6567904</v>
      </c>
      <c r="L2">
        <v>6842046</v>
      </c>
      <c r="M2">
        <v>7087687</v>
      </c>
      <c r="N2">
        <v>6774257</v>
      </c>
      <c r="O2">
        <v>7067498</v>
      </c>
      <c r="P2">
        <v>6953722</v>
      </c>
      <c r="Q2">
        <v>7287626</v>
      </c>
      <c r="R2">
        <v>7096176</v>
      </c>
      <c r="S2">
        <v>7347501</v>
      </c>
    </row>
    <row r="3" spans="1:19" ht="15.6" x14ac:dyDescent="0.3">
      <c r="A3" t="s">
        <v>455</v>
      </c>
      <c r="B3">
        <v>4878151</v>
      </c>
      <c r="C3">
        <v>4729023</v>
      </c>
      <c r="D3">
        <v>5073031</v>
      </c>
      <c r="E3">
        <v>5164306</v>
      </c>
      <c r="F3">
        <v>5010211</v>
      </c>
      <c r="G3">
        <v>5086735</v>
      </c>
      <c r="H3">
        <v>4256126</v>
      </c>
      <c r="I3">
        <v>4572644</v>
      </c>
      <c r="J3">
        <v>4739096</v>
      </c>
      <c r="K3">
        <v>4889934</v>
      </c>
      <c r="L3">
        <v>5026438</v>
      </c>
      <c r="M3">
        <v>4897173</v>
      </c>
      <c r="N3">
        <v>5078487</v>
      </c>
      <c r="O3">
        <v>5017380</v>
      </c>
      <c r="P3">
        <v>5086416</v>
      </c>
      <c r="Q3">
        <v>4926978</v>
      </c>
      <c r="R3">
        <v>5129163</v>
      </c>
      <c r="S3">
        <v>4947803</v>
      </c>
    </row>
    <row r="4" spans="1:19" ht="15.6" x14ac:dyDescent="0.3">
      <c r="A4" t="s">
        <v>449</v>
      </c>
      <c r="B4">
        <v>87472</v>
      </c>
      <c r="C4">
        <v>109634</v>
      </c>
      <c r="D4">
        <v>86943</v>
      </c>
      <c r="E4">
        <v>83266</v>
      </c>
      <c r="F4">
        <v>102063</v>
      </c>
      <c r="G4">
        <v>89458</v>
      </c>
      <c r="H4">
        <v>71719</v>
      </c>
      <c r="I4">
        <v>119606</v>
      </c>
      <c r="J4">
        <v>91671</v>
      </c>
      <c r="K4">
        <v>109124</v>
      </c>
      <c r="L4">
        <v>120659</v>
      </c>
      <c r="M4">
        <v>136344</v>
      </c>
      <c r="N4">
        <v>126674</v>
      </c>
      <c r="O4">
        <v>101937</v>
      </c>
      <c r="P4">
        <v>97272</v>
      </c>
      <c r="Q4">
        <v>128321</v>
      </c>
      <c r="R4">
        <v>148675</v>
      </c>
      <c r="S4">
        <v>114853</v>
      </c>
    </row>
    <row r="5" spans="1:19" ht="15.6" x14ac:dyDescent="0.3">
      <c r="A5" t="s">
        <v>450</v>
      </c>
      <c r="B5">
        <v>11806077</v>
      </c>
      <c r="C5">
        <v>11685884</v>
      </c>
      <c r="D5">
        <v>12037766</v>
      </c>
      <c r="E5">
        <v>12125339</v>
      </c>
      <c r="F5">
        <v>12090831</v>
      </c>
      <c r="G5">
        <v>12062383</v>
      </c>
      <c r="H5">
        <v>10558597</v>
      </c>
      <c r="I5">
        <v>11278153</v>
      </c>
      <c r="J5">
        <v>11009675</v>
      </c>
      <c r="K5">
        <v>11566962</v>
      </c>
      <c r="L5">
        <v>11989143</v>
      </c>
      <c r="M5">
        <v>12121204</v>
      </c>
      <c r="N5">
        <v>11979418</v>
      </c>
      <c r="O5">
        <v>12186815</v>
      </c>
      <c r="P5">
        <v>12137410</v>
      </c>
      <c r="Q5">
        <v>12342925</v>
      </c>
      <c r="R5">
        <v>12374014</v>
      </c>
      <c r="S5">
        <v>12410157</v>
      </c>
    </row>
    <row r="6" spans="1:19" ht="15.6" x14ac:dyDescent="0.3">
      <c r="A6" t="s">
        <v>456</v>
      </c>
      <c r="B6" s="16">
        <v>0.4163</v>
      </c>
      <c r="C6" s="16">
        <v>0.40849999999999997</v>
      </c>
      <c r="D6" s="16">
        <v>0.42449999999999999</v>
      </c>
      <c r="E6" s="16">
        <v>0.4289</v>
      </c>
      <c r="F6" s="16">
        <v>0.41789999999999999</v>
      </c>
      <c r="G6" s="16">
        <v>0.4249</v>
      </c>
      <c r="H6" s="16">
        <v>0.40589999999999998</v>
      </c>
      <c r="I6" s="16">
        <v>0.4098</v>
      </c>
      <c r="J6" s="16">
        <v>0.43409999999999999</v>
      </c>
      <c r="K6" s="16">
        <v>0.42680000000000001</v>
      </c>
      <c r="L6" s="16">
        <v>0.42349999999999999</v>
      </c>
      <c r="M6" s="16">
        <v>0.40860000000000002</v>
      </c>
      <c r="N6" s="16">
        <v>0.42849999999999999</v>
      </c>
      <c r="O6" s="16">
        <v>0.41520000000000001</v>
      </c>
      <c r="P6" s="16">
        <v>0.42249999999999999</v>
      </c>
      <c r="Q6" s="16">
        <v>0.40339999999999998</v>
      </c>
      <c r="R6" s="16">
        <v>0.41959999999999997</v>
      </c>
      <c r="S6" s="16">
        <v>0.40239999999999998</v>
      </c>
    </row>
  </sheetData>
  <pageMargins left="0.70000000000000007" right="0.70000000000000007" top="0.75" bottom="0.75" header="0.30000000000000004" footer="0.30000000000000004"/>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5AEB-DF1C-4220-8891-C8F0ED1BE197}">
  <dimension ref="A1:S13"/>
  <sheetViews>
    <sheetView workbookViewId="0"/>
  </sheetViews>
  <sheetFormatPr baseColWidth="10" defaultColWidth="11" defaultRowHeight="15.9" x14ac:dyDescent="0.3"/>
  <cols>
    <col min="1" max="1" width="32.3984375" customWidth="1"/>
    <col min="2" max="2" width="11" customWidth="1"/>
  </cols>
  <sheetData>
    <row r="1" spans="1:19" ht="15.6" x14ac:dyDescent="0.3">
      <c r="A1" t="s">
        <v>457</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row>
    <row r="2" spans="1:19" ht="31.2" x14ac:dyDescent="0.3">
      <c r="A2" s="1" t="s">
        <v>458</v>
      </c>
      <c r="B2">
        <v>197038</v>
      </c>
      <c r="C2">
        <v>319238</v>
      </c>
      <c r="D2">
        <v>287303</v>
      </c>
      <c r="E2">
        <v>289920</v>
      </c>
      <c r="F2">
        <v>162070</v>
      </c>
      <c r="G2">
        <v>346224</v>
      </c>
      <c r="H2">
        <v>409028</v>
      </c>
      <c r="I2">
        <v>250440</v>
      </c>
      <c r="J2">
        <v>348442</v>
      </c>
      <c r="K2">
        <v>256385</v>
      </c>
      <c r="L2">
        <v>315827</v>
      </c>
      <c r="M2">
        <v>177680</v>
      </c>
      <c r="N2">
        <v>315857</v>
      </c>
      <c r="O2">
        <v>247448</v>
      </c>
      <c r="P2">
        <v>261265</v>
      </c>
      <c r="Q2">
        <v>183202</v>
      </c>
      <c r="R2">
        <v>241978</v>
      </c>
      <c r="S2">
        <v>291914</v>
      </c>
    </row>
    <row r="3" spans="1:19" ht="15.6" x14ac:dyDescent="0.3">
      <c r="A3" s="1" t="s">
        <v>459</v>
      </c>
      <c r="B3">
        <v>1021435</v>
      </c>
      <c r="C3">
        <v>966444</v>
      </c>
      <c r="D3">
        <v>1106378</v>
      </c>
      <c r="E3">
        <v>897091</v>
      </c>
      <c r="F3">
        <v>1072468</v>
      </c>
      <c r="G3">
        <v>966515</v>
      </c>
      <c r="H3">
        <v>968243</v>
      </c>
      <c r="I3">
        <v>1107234</v>
      </c>
      <c r="J3">
        <v>915178</v>
      </c>
      <c r="K3">
        <v>1055032</v>
      </c>
      <c r="L3">
        <v>988188</v>
      </c>
      <c r="M3">
        <v>1003812</v>
      </c>
      <c r="N3">
        <v>876742</v>
      </c>
      <c r="O3">
        <v>994774</v>
      </c>
      <c r="P3">
        <v>906332</v>
      </c>
      <c r="Q3">
        <v>1032500</v>
      </c>
      <c r="R3">
        <v>962245</v>
      </c>
      <c r="S3">
        <v>1032804</v>
      </c>
    </row>
    <row r="4" spans="1:19" ht="15.6" x14ac:dyDescent="0.3">
      <c r="A4" s="1" t="s">
        <v>460</v>
      </c>
      <c r="B4">
        <v>1412629</v>
      </c>
      <c r="C4">
        <v>1336639</v>
      </c>
      <c r="D4">
        <v>1567927</v>
      </c>
      <c r="E4">
        <v>1354659</v>
      </c>
      <c r="F4">
        <v>1433339</v>
      </c>
      <c r="G4">
        <v>1396178</v>
      </c>
      <c r="H4">
        <v>1372112</v>
      </c>
      <c r="I4">
        <v>1361032</v>
      </c>
      <c r="J4">
        <v>1254707</v>
      </c>
      <c r="K4">
        <v>1414455</v>
      </c>
      <c r="L4">
        <v>1426374</v>
      </c>
      <c r="M4">
        <v>1422664</v>
      </c>
      <c r="N4">
        <v>1277812</v>
      </c>
      <c r="O4">
        <v>1509921</v>
      </c>
      <c r="P4">
        <v>1306293</v>
      </c>
      <c r="Q4">
        <v>1366877</v>
      </c>
      <c r="R4">
        <v>1294350</v>
      </c>
      <c r="S4">
        <v>1510648</v>
      </c>
    </row>
    <row r="5" spans="1:19" ht="15.6" x14ac:dyDescent="0.3">
      <c r="A5" s="1" t="s">
        <v>461</v>
      </c>
      <c r="B5">
        <v>1139918</v>
      </c>
      <c r="C5">
        <v>1316264</v>
      </c>
      <c r="D5">
        <v>1265580</v>
      </c>
      <c r="E5">
        <v>1157220</v>
      </c>
      <c r="F5">
        <v>1176046</v>
      </c>
      <c r="G5">
        <v>1352344</v>
      </c>
      <c r="H5">
        <v>1140223</v>
      </c>
      <c r="I5">
        <v>1054664</v>
      </c>
      <c r="J5">
        <v>1168594</v>
      </c>
      <c r="K5">
        <v>1260961</v>
      </c>
      <c r="L5">
        <v>1189831</v>
      </c>
      <c r="M5">
        <v>1232859</v>
      </c>
      <c r="N5">
        <v>1276591</v>
      </c>
      <c r="O5">
        <v>1305616</v>
      </c>
      <c r="P5">
        <v>1219275</v>
      </c>
      <c r="Q5">
        <v>1180418</v>
      </c>
      <c r="R5">
        <v>1240098</v>
      </c>
      <c r="S5">
        <v>1322040</v>
      </c>
    </row>
    <row r="6" spans="1:19" ht="15.6" x14ac:dyDescent="0.3">
      <c r="A6" s="1" t="s">
        <v>462</v>
      </c>
      <c r="B6">
        <v>849992</v>
      </c>
      <c r="C6">
        <v>914542</v>
      </c>
      <c r="D6">
        <v>854071</v>
      </c>
      <c r="E6">
        <v>847229</v>
      </c>
      <c r="F6">
        <v>830680</v>
      </c>
      <c r="G6">
        <v>963308</v>
      </c>
      <c r="H6">
        <v>782364</v>
      </c>
      <c r="I6">
        <v>830901</v>
      </c>
      <c r="J6">
        <v>834258</v>
      </c>
      <c r="K6">
        <v>896714</v>
      </c>
      <c r="L6">
        <v>922210</v>
      </c>
      <c r="M6">
        <v>918948</v>
      </c>
      <c r="N6">
        <v>958938</v>
      </c>
      <c r="O6">
        <v>949745</v>
      </c>
      <c r="P6">
        <v>983950</v>
      </c>
      <c r="Q6">
        <v>919341</v>
      </c>
      <c r="R6">
        <v>894813</v>
      </c>
      <c r="S6">
        <v>859976</v>
      </c>
    </row>
    <row r="7" spans="1:19" ht="15.6" x14ac:dyDescent="0.3">
      <c r="A7" s="1" t="s">
        <v>463</v>
      </c>
      <c r="B7">
        <v>6458336</v>
      </c>
      <c r="C7">
        <v>6353910</v>
      </c>
      <c r="D7">
        <v>6460069</v>
      </c>
      <c r="E7">
        <v>7001965</v>
      </c>
      <c r="F7">
        <v>6852550</v>
      </c>
      <c r="G7">
        <v>6470945</v>
      </c>
      <c r="H7">
        <v>5868550</v>
      </c>
      <c r="I7">
        <v>6296784</v>
      </c>
      <c r="J7">
        <v>6015486</v>
      </c>
      <c r="K7">
        <v>6178379</v>
      </c>
      <c r="L7">
        <v>6676183</v>
      </c>
      <c r="M7">
        <v>6798246</v>
      </c>
      <c r="N7">
        <v>6830291</v>
      </c>
      <c r="O7">
        <v>6666744</v>
      </c>
      <c r="P7">
        <v>7004780</v>
      </c>
      <c r="Q7">
        <v>7148178</v>
      </c>
      <c r="R7">
        <v>7108493</v>
      </c>
      <c r="S7">
        <v>6933901</v>
      </c>
    </row>
    <row r="8" spans="1:19" ht="15.6" x14ac:dyDescent="0.3">
      <c r="A8" s="1" t="s">
        <v>464</v>
      </c>
      <c r="B8">
        <v>2253097</v>
      </c>
      <c r="C8">
        <v>2028874</v>
      </c>
      <c r="D8">
        <v>2129087</v>
      </c>
      <c r="E8">
        <v>2133542</v>
      </c>
      <c r="F8">
        <v>2118456</v>
      </c>
      <c r="G8">
        <v>2009381</v>
      </c>
      <c r="H8">
        <v>1822325</v>
      </c>
      <c r="I8">
        <v>1919732</v>
      </c>
      <c r="J8">
        <v>1880316</v>
      </c>
      <c r="K8">
        <v>2004088</v>
      </c>
      <c r="L8">
        <v>2096504</v>
      </c>
      <c r="M8">
        <v>2172577</v>
      </c>
      <c r="N8">
        <v>2052777</v>
      </c>
      <c r="O8">
        <v>2079932</v>
      </c>
      <c r="P8">
        <v>2188947</v>
      </c>
      <c r="Q8">
        <v>2081229</v>
      </c>
      <c r="R8">
        <v>2137515</v>
      </c>
      <c r="S8">
        <v>2032698</v>
      </c>
    </row>
    <row r="9" spans="1:19" ht="15.6" x14ac:dyDescent="0.3">
      <c r="A9" s="1" t="s">
        <v>465</v>
      </c>
      <c r="B9">
        <v>2027537</v>
      </c>
      <c r="C9">
        <v>1892860</v>
      </c>
      <c r="D9">
        <v>1959733</v>
      </c>
      <c r="E9">
        <v>1958308</v>
      </c>
      <c r="F9">
        <v>1990675</v>
      </c>
      <c r="G9">
        <v>1902012</v>
      </c>
      <c r="H9">
        <v>1540419</v>
      </c>
      <c r="I9">
        <v>1824399</v>
      </c>
      <c r="J9">
        <v>1770503</v>
      </c>
      <c r="K9">
        <v>1919097</v>
      </c>
      <c r="L9">
        <v>1985658</v>
      </c>
      <c r="M9">
        <v>1975624</v>
      </c>
      <c r="N9">
        <v>1815931</v>
      </c>
      <c r="O9">
        <v>1944011</v>
      </c>
      <c r="P9">
        <v>1945673</v>
      </c>
      <c r="Q9">
        <v>2016359</v>
      </c>
      <c r="R9">
        <v>1912899</v>
      </c>
      <c r="S9">
        <v>1818527</v>
      </c>
    </row>
    <row r="10" spans="1:19" ht="15.6" x14ac:dyDescent="0.3">
      <c r="A10" s="1" t="s">
        <v>449</v>
      </c>
      <c r="B10">
        <v>113005</v>
      </c>
      <c r="C10">
        <v>115579</v>
      </c>
      <c r="D10">
        <v>123693</v>
      </c>
      <c r="E10">
        <v>143861</v>
      </c>
      <c r="F10">
        <v>132149</v>
      </c>
      <c r="G10">
        <v>114116</v>
      </c>
      <c r="H10">
        <v>105003</v>
      </c>
      <c r="I10">
        <v>82295</v>
      </c>
      <c r="J10">
        <v>85212</v>
      </c>
      <c r="K10">
        <v>105732</v>
      </c>
      <c r="L10">
        <v>129072</v>
      </c>
      <c r="M10">
        <v>141231</v>
      </c>
      <c r="N10">
        <v>115760</v>
      </c>
      <c r="O10">
        <v>130260</v>
      </c>
      <c r="P10">
        <v>132885</v>
      </c>
      <c r="Q10">
        <v>155270</v>
      </c>
      <c r="R10">
        <v>137105</v>
      </c>
      <c r="S10">
        <v>156163</v>
      </c>
    </row>
    <row r="11" spans="1:19" ht="15.6" x14ac:dyDescent="0.3">
      <c r="A11" s="1" t="s">
        <v>466</v>
      </c>
      <c r="B11">
        <v>15472987</v>
      </c>
      <c r="C11">
        <v>15244350</v>
      </c>
      <c r="D11">
        <v>15753841</v>
      </c>
      <c r="E11">
        <v>15783795</v>
      </c>
      <c r="F11">
        <v>15768433</v>
      </c>
      <c r="G11">
        <v>15521023</v>
      </c>
      <c r="H11">
        <v>14008267</v>
      </c>
      <c r="I11">
        <v>14727481</v>
      </c>
      <c r="J11">
        <v>14272696</v>
      </c>
      <c r="K11">
        <v>15090843</v>
      </c>
      <c r="L11">
        <v>15729847</v>
      </c>
      <c r="M11">
        <v>15843641</v>
      </c>
      <c r="N11">
        <v>15520699</v>
      </c>
      <c r="O11">
        <v>15828451</v>
      </c>
      <c r="P11">
        <v>15949400</v>
      </c>
      <c r="Q11">
        <v>16083374</v>
      </c>
      <c r="R11">
        <v>15929496</v>
      </c>
      <c r="S11">
        <v>15958671</v>
      </c>
    </row>
    <row r="12" spans="1:19" ht="31.2" x14ac:dyDescent="0.3">
      <c r="A12" s="1" t="s">
        <v>467</v>
      </c>
      <c r="B12">
        <v>4280634</v>
      </c>
      <c r="C12">
        <v>3921734</v>
      </c>
      <c r="D12">
        <v>4088820</v>
      </c>
      <c r="E12">
        <v>4091850</v>
      </c>
      <c r="F12">
        <v>4109131</v>
      </c>
      <c r="G12">
        <v>3911393</v>
      </c>
      <c r="H12">
        <v>3362744</v>
      </c>
      <c r="I12">
        <v>3744131</v>
      </c>
      <c r="J12">
        <v>3650819</v>
      </c>
      <c r="K12">
        <v>3923185</v>
      </c>
      <c r="L12">
        <v>4082162</v>
      </c>
      <c r="M12">
        <v>4148201</v>
      </c>
      <c r="N12">
        <v>3868708</v>
      </c>
      <c r="O12">
        <v>4023943</v>
      </c>
      <c r="P12">
        <v>4134620</v>
      </c>
      <c r="Q12">
        <v>4097588</v>
      </c>
      <c r="R12">
        <v>4050414</v>
      </c>
      <c r="S12">
        <v>3851225</v>
      </c>
    </row>
    <row r="13" spans="1:19" ht="15.6" x14ac:dyDescent="0.3">
      <c r="A13" s="1" t="s">
        <v>468</v>
      </c>
      <c r="B13" s="16">
        <v>0.2787</v>
      </c>
      <c r="C13" s="16">
        <v>0.25919999999999999</v>
      </c>
      <c r="D13" s="16">
        <v>0.2616</v>
      </c>
      <c r="E13" s="16">
        <v>0.2616</v>
      </c>
      <c r="F13" s="16">
        <v>0.26279999999999998</v>
      </c>
      <c r="G13" s="16">
        <v>0.25390000000000001</v>
      </c>
      <c r="H13" s="16">
        <v>0.2419</v>
      </c>
      <c r="I13" s="16">
        <v>0.25569999999999998</v>
      </c>
      <c r="J13" s="16">
        <v>0.25729999999999997</v>
      </c>
      <c r="K13" s="16">
        <v>0.26179999999999998</v>
      </c>
      <c r="L13" s="16">
        <v>0.26169999999999999</v>
      </c>
      <c r="M13" s="16">
        <v>0.26419999999999999</v>
      </c>
      <c r="N13" s="16">
        <v>0.25109999999999999</v>
      </c>
      <c r="O13" s="16">
        <v>0.25629999999999997</v>
      </c>
      <c r="P13" s="16">
        <v>0.26140000000000002</v>
      </c>
      <c r="Q13" s="16">
        <v>0.25729999999999997</v>
      </c>
      <c r="R13" s="16">
        <v>0.25650000000000001</v>
      </c>
      <c r="S13" s="16">
        <v>0.2437</v>
      </c>
    </row>
  </sheetData>
  <pageMargins left="0.70000000000000007" right="0.70000000000000007" top="0.75" bottom="0.75" header="0.30000000000000004" footer="0.3000000000000000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64CDE-FEF9-4068-9F04-6153F07BD259}">
  <dimension ref="A1:S5"/>
  <sheetViews>
    <sheetView workbookViewId="0"/>
  </sheetViews>
  <sheetFormatPr baseColWidth="10" defaultColWidth="11" defaultRowHeight="15.9" x14ac:dyDescent="0.3"/>
  <cols>
    <col min="1" max="1" width="21.8984375" bestFit="1" customWidth="1"/>
    <col min="2" max="2" width="11" customWidth="1"/>
  </cols>
  <sheetData>
    <row r="1" spans="1:19" ht="15.6" x14ac:dyDescent="0.3">
      <c r="A1" t="s">
        <v>453</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row>
    <row r="2" spans="1:19" ht="15.6" x14ac:dyDescent="0.3">
      <c r="A2" t="s">
        <v>469</v>
      </c>
      <c r="B2">
        <v>14537822</v>
      </c>
      <c r="C2">
        <v>14325694</v>
      </c>
      <c r="D2">
        <v>14667717</v>
      </c>
      <c r="E2">
        <v>14718711</v>
      </c>
      <c r="F2">
        <v>14708418</v>
      </c>
      <c r="G2">
        <v>14366818</v>
      </c>
      <c r="H2">
        <v>12009601</v>
      </c>
      <c r="I2">
        <v>12817043</v>
      </c>
      <c r="J2">
        <v>12590795</v>
      </c>
      <c r="K2">
        <v>13325871</v>
      </c>
      <c r="L2">
        <v>13978470</v>
      </c>
      <c r="M2">
        <v>14399662</v>
      </c>
      <c r="N2">
        <v>14375145</v>
      </c>
      <c r="O2">
        <v>14622384</v>
      </c>
      <c r="P2">
        <v>14827337</v>
      </c>
      <c r="Q2">
        <v>15078223</v>
      </c>
      <c r="R2">
        <v>14902037</v>
      </c>
      <c r="S2">
        <v>14804065</v>
      </c>
    </row>
    <row r="3" spans="1:19" ht="15.6" x14ac:dyDescent="0.3">
      <c r="A3" t="s">
        <v>470</v>
      </c>
      <c r="B3">
        <v>935165</v>
      </c>
      <c r="C3">
        <v>918656</v>
      </c>
      <c r="D3">
        <v>1086124</v>
      </c>
      <c r="E3">
        <v>1065084</v>
      </c>
      <c r="F3">
        <v>1060015</v>
      </c>
      <c r="G3">
        <v>1154205</v>
      </c>
      <c r="H3">
        <v>1998666</v>
      </c>
      <c r="I3">
        <v>1910438</v>
      </c>
      <c r="J3">
        <v>1681901</v>
      </c>
      <c r="K3">
        <v>1764972</v>
      </c>
      <c r="L3">
        <v>1751377</v>
      </c>
      <c r="M3">
        <v>1443979</v>
      </c>
      <c r="N3">
        <v>1145554</v>
      </c>
      <c r="O3">
        <v>1206067</v>
      </c>
      <c r="P3">
        <v>1122063</v>
      </c>
      <c r="Q3">
        <v>1005151</v>
      </c>
      <c r="R3">
        <v>1027459</v>
      </c>
      <c r="S3">
        <v>1154606</v>
      </c>
    </row>
    <row r="4" spans="1:19" ht="15.6" x14ac:dyDescent="0.3">
      <c r="A4" t="s">
        <v>466</v>
      </c>
      <c r="B4">
        <v>15472987</v>
      </c>
      <c r="C4">
        <v>15244350</v>
      </c>
      <c r="D4">
        <v>15753841</v>
      </c>
      <c r="E4">
        <v>15783795</v>
      </c>
      <c r="F4">
        <v>15768433</v>
      </c>
      <c r="G4">
        <v>15521023</v>
      </c>
      <c r="H4">
        <v>14008267</v>
      </c>
      <c r="I4">
        <v>14727481</v>
      </c>
      <c r="J4">
        <v>14272696</v>
      </c>
      <c r="K4">
        <v>15090843</v>
      </c>
      <c r="L4">
        <v>15729847</v>
      </c>
      <c r="M4">
        <v>15843641</v>
      </c>
      <c r="N4">
        <v>15520699</v>
      </c>
      <c r="O4">
        <v>15828451</v>
      </c>
      <c r="P4">
        <v>15949400</v>
      </c>
      <c r="Q4">
        <v>16083374</v>
      </c>
      <c r="R4">
        <v>15929496</v>
      </c>
      <c r="S4">
        <v>15958671</v>
      </c>
    </row>
    <row r="5" spans="1:19" ht="15.6" x14ac:dyDescent="0.3">
      <c r="A5" t="s">
        <v>471</v>
      </c>
      <c r="B5" s="16">
        <v>6.0400000000000002E-2</v>
      </c>
      <c r="C5" s="16">
        <v>6.0299999999999999E-2</v>
      </c>
      <c r="D5" s="16">
        <v>6.8900000000000003E-2</v>
      </c>
      <c r="E5" s="16">
        <v>6.7500000000000004E-2</v>
      </c>
      <c r="F5" s="16">
        <v>6.7199999999999996E-2</v>
      </c>
      <c r="G5" s="16">
        <v>7.4399999999999994E-2</v>
      </c>
      <c r="H5" s="16">
        <v>0.14269999999999999</v>
      </c>
      <c r="I5" s="16">
        <v>0.12970000000000001</v>
      </c>
      <c r="J5" s="16">
        <v>0.1178</v>
      </c>
      <c r="K5" s="16">
        <v>0.11700000000000001</v>
      </c>
      <c r="L5" s="16">
        <v>0.1113</v>
      </c>
      <c r="M5" s="16">
        <v>9.11E-2</v>
      </c>
      <c r="N5" s="16">
        <v>7.3800000000000004E-2</v>
      </c>
      <c r="O5" s="16">
        <v>7.6200000000000004E-2</v>
      </c>
      <c r="P5" s="16">
        <v>7.0400000000000004E-2</v>
      </c>
      <c r="Q5" s="16">
        <v>6.25E-2</v>
      </c>
      <c r="R5" s="16">
        <v>6.4500000000000002E-2</v>
      </c>
      <c r="S5" s="16">
        <v>7.2300000000000003E-2</v>
      </c>
    </row>
  </sheetData>
  <pageMargins left="0.70000000000000007" right="0.70000000000000007" top="0.75" bottom="0.75" header="0.30000000000000004" footer="0.30000000000000004"/>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BFED-7220-4205-A098-76632184AB45}">
  <dimension ref="A1:S9"/>
  <sheetViews>
    <sheetView workbookViewId="0"/>
  </sheetViews>
  <sheetFormatPr baseColWidth="10" defaultColWidth="11" defaultRowHeight="15.9" x14ac:dyDescent="0.3"/>
  <cols>
    <col min="1" max="1" width="33.3984375" customWidth="1"/>
    <col min="2" max="2" width="11" customWidth="1"/>
  </cols>
  <sheetData>
    <row r="1" spans="1:19" ht="15.6" x14ac:dyDescent="0.3">
      <c r="A1" t="s">
        <v>453</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row>
    <row r="2" spans="1:19" ht="15.6" x14ac:dyDescent="0.3">
      <c r="A2" s="1" t="s">
        <v>455</v>
      </c>
      <c r="B2">
        <v>4530831</v>
      </c>
      <c r="C2">
        <v>4565234</v>
      </c>
      <c r="D2">
        <v>4678956</v>
      </c>
      <c r="E2">
        <v>4726035</v>
      </c>
      <c r="F2">
        <v>4601031</v>
      </c>
      <c r="G2">
        <v>4660203</v>
      </c>
      <c r="H2">
        <v>3911139</v>
      </c>
      <c r="I2">
        <v>4195920</v>
      </c>
      <c r="J2">
        <v>4345391</v>
      </c>
      <c r="K2">
        <v>4482004</v>
      </c>
      <c r="L2">
        <v>4601091</v>
      </c>
      <c r="M2">
        <v>4507229</v>
      </c>
      <c r="N2">
        <v>4678459</v>
      </c>
      <c r="O2">
        <v>4654096</v>
      </c>
      <c r="P2">
        <v>4751949</v>
      </c>
      <c r="Q2">
        <v>4587787</v>
      </c>
      <c r="R2">
        <v>4693391</v>
      </c>
      <c r="S2">
        <v>4546563</v>
      </c>
    </row>
    <row r="3" spans="1:19" ht="15.6" x14ac:dyDescent="0.3">
      <c r="A3" s="1" t="s">
        <v>472</v>
      </c>
      <c r="B3">
        <v>347320</v>
      </c>
      <c r="C3">
        <v>325231</v>
      </c>
      <c r="D3">
        <v>394075</v>
      </c>
      <c r="E3">
        <v>438271</v>
      </c>
      <c r="F3">
        <v>409180</v>
      </c>
      <c r="G3">
        <v>426532</v>
      </c>
      <c r="H3">
        <v>344987</v>
      </c>
      <c r="I3">
        <v>376724</v>
      </c>
      <c r="J3">
        <v>393705</v>
      </c>
      <c r="K3">
        <v>407930</v>
      </c>
      <c r="L3">
        <v>425347</v>
      </c>
      <c r="M3">
        <v>389944</v>
      </c>
      <c r="N3">
        <v>400028</v>
      </c>
      <c r="O3">
        <v>363284</v>
      </c>
      <c r="P3">
        <v>334467</v>
      </c>
      <c r="Q3">
        <v>339191</v>
      </c>
      <c r="R3">
        <v>435772</v>
      </c>
      <c r="S3">
        <v>401240</v>
      </c>
    </row>
    <row r="4" spans="1:19" ht="31.2" x14ac:dyDescent="0.3">
      <c r="A4" s="1" t="s">
        <v>473</v>
      </c>
      <c r="B4">
        <v>5581922</v>
      </c>
      <c r="C4">
        <v>5415002</v>
      </c>
      <c r="D4">
        <v>5643017</v>
      </c>
      <c r="E4">
        <v>5608651</v>
      </c>
      <c r="F4">
        <v>5717871</v>
      </c>
      <c r="G4">
        <v>5542220</v>
      </c>
      <c r="H4">
        <v>5089358</v>
      </c>
      <c r="I4">
        <v>5243187</v>
      </c>
      <c r="J4">
        <v>5009824</v>
      </c>
      <c r="K4">
        <v>5162412</v>
      </c>
      <c r="L4">
        <v>5455527</v>
      </c>
      <c r="M4">
        <v>5597374</v>
      </c>
      <c r="N4">
        <v>5507027</v>
      </c>
      <c r="O4">
        <v>5646833</v>
      </c>
      <c r="P4">
        <v>5660346</v>
      </c>
      <c r="Q4">
        <v>5814926</v>
      </c>
      <c r="R4">
        <v>5717020</v>
      </c>
      <c r="S4">
        <v>5858804</v>
      </c>
    </row>
    <row r="5" spans="1:19" ht="31.2" x14ac:dyDescent="0.3">
      <c r="A5" s="1" t="s">
        <v>474</v>
      </c>
      <c r="B5">
        <v>1258532</v>
      </c>
      <c r="C5">
        <v>1305620</v>
      </c>
      <c r="D5">
        <v>1234775</v>
      </c>
      <c r="E5">
        <v>1269116</v>
      </c>
      <c r="F5">
        <v>1260686</v>
      </c>
      <c r="G5">
        <v>1343970</v>
      </c>
      <c r="H5">
        <v>1141394</v>
      </c>
      <c r="I5">
        <v>1342716</v>
      </c>
      <c r="J5">
        <v>1169084</v>
      </c>
      <c r="K5">
        <v>1405492</v>
      </c>
      <c r="L5">
        <v>1386519</v>
      </c>
      <c r="M5">
        <v>1490313</v>
      </c>
      <c r="N5">
        <v>1267230</v>
      </c>
      <c r="O5">
        <v>1420665</v>
      </c>
      <c r="P5">
        <v>1293376</v>
      </c>
      <c r="Q5">
        <v>1472700</v>
      </c>
      <c r="R5">
        <v>1379156</v>
      </c>
      <c r="S5">
        <v>1488697</v>
      </c>
    </row>
    <row r="6" spans="1:19" ht="15.6" x14ac:dyDescent="0.3">
      <c r="A6" s="1" t="s">
        <v>449</v>
      </c>
      <c r="B6">
        <v>87472</v>
      </c>
      <c r="C6">
        <v>74797</v>
      </c>
      <c r="D6">
        <v>86943</v>
      </c>
      <c r="E6">
        <v>83266</v>
      </c>
      <c r="F6">
        <v>102063</v>
      </c>
      <c r="G6">
        <v>89458</v>
      </c>
      <c r="H6">
        <v>71719</v>
      </c>
      <c r="I6">
        <v>119606</v>
      </c>
      <c r="J6">
        <v>91671</v>
      </c>
      <c r="K6">
        <v>109124</v>
      </c>
      <c r="L6">
        <v>120659</v>
      </c>
      <c r="M6">
        <v>136344</v>
      </c>
      <c r="N6">
        <v>126674</v>
      </c>
      <c r="O6">
        <v>101937</v>
      </c>
      <c r="P6">
        <v>97272</v>
      </c>
      <c r="Q6">
        <v>128321</v>
      </c>
      <c r="R6">
        <v>148675</v>
      </c>
      <c r="S6">
        <v>114853</v>
      </c>
    </row>
    <row r="7" spans="1:19" ht="15.6" x14ac:dyDescent="0.3">
      <c r="A7" s="1" t="s">
        <v>466</v>
      </c>
      <c r="B7">
        <v>11806077</v>
      </c>
      <c r="C7">
        <v>11685884</v>
      </c>
      <c r="D7">
        <v>12037766</v>
      </c>
      <c r="E7">
        <v>12125339</v>
      </c>
      <c r="F7">
        <v>12090831</v>
      </c>
      <c r="G7">
        <v>12062383</v>
      </c>
      <c r="H7">
        <v>10558597</v>
      </c>
      <c r="I7">
        <v>11278153</v>
      </c>
      <c r="J7">
        <v>11009675</v>
      </c>
      <c r="K7">
        <v>11566962</v>
      </c>
      <c r="L7">
        <v>11989143</v>
      </c>
      <c r="M7">
        <v>12121204</v>
      </c>
      <c r="N7">
        <v>11979418</v>
      </c>
      <c r="O7">
        <v>12186815</v>
      </c>
      <c r="P7">
        <v>12137410</v>
      </c>
      <c r="Q7">
        <v>12342925</v>
      </c>
      <c r="R7">
        <v>12374014</v>
      </c>
      <c r="S7">
        <v>12410157</v>
      </c>
    </row>
    <row r="8" spans="1:19" ht="15.6" x14ac:dyDescent="0.3">
      <c r="A8" s="1" t="s">
        <v>475</v>
      </c>
      <c r="B8">
        <v>5789363</v>
      </c>
      <c r="C8">
        <v>5870854</v>
      </c>
      <c r="D8">
        <v>5913731</v>
      </c>
      <c r="E8">
        <v>5995151</v>
      </c>
      <c r="F8">
        <v>5861717</v>
      </c>
      <c r="G8">
        <v>6004173</v>
      </c>
      <c r="H8">
        <v>5052533</v>
      </c>
      <c r="I8">
        <v>5538636</v>
      </c>
      <c r="J8">
        <v>5514475</v>
      </c>
      <c r="K8">
        <v>5887496</v>
      </c>
      <c r="L8">
        <v>5987610</v>
      </c>
      <c r="M8">
        <v>5997542</v>
      </c>
      <c r="N8">
        <v>5945689</v>
      </c>
      <c r="O8">
        <v>6074761</v>
      </c>
      <c r="P8">
        <v>6045325</v>
      </c>
      <c r="Q8">
        <v>6060487</v>
      </c>
      <c r="R8">
        <v>6072547</v>
      </c>
      <c r="S8">
        <v>6035260</v>
      </c>
    </row>
    <row r="9" spans="1:19" ht="15.6" x14ac:dyDescent="0.3">
      <c r="A9" s="1" t="s">
        <v>476</v>
      </c>
      <c r="B9" s="16">
        <v>0.49399999999999999</v>
      </c>
      <c r="C9" s="16">
        <v>0.50560000000000005</v>
      </c>
      <c r="D9" s="16">
        <v>0.49480000000000002</v>
      </c>
      <c r="E9" s="16">
        <v>0.49790000000000001</v>
      </c>
      <c r="F9" s="16">
        <v>0.4889</v>
      </c>
      <c r="G9" s="16">
        <v>0.50149999999999995</v>
      </c>
      <c r="H9" s="16">
        <v>0.48180000000000001</v>
      </c>
      <c r="I9" s="16">
        <v>0.49640000000000001</v>
      </c>
      <c r="J9" s="16">
        <v>0.50509999999999999</v>
      </c>
      <c r="K9" s="16">
        <v>0.51380000000000003</v>
      </c>
      <c r="L9" s="16">
        <v>0.50449999999999995</v>
      </c>
      <c r="M9" s="16">
        <v>0.50039999999999996</v>
      </c>
      <c r="N9" s="16">
        <v>0.50160000000000005</v>
      </c>
      <c r="O9" s="16">
        <v>0.50270000000000004</v>
      </c>
      <c r="P9" s="16">
        <v>0.50209999999999999</v>
      </c>
      <c r="Q9" s="16">
        <v>0.49619999999999997</v>
      </c>
      <c r="R9" s="16">
        <v>0.49669999999999997</v>
      </c>
      <c r="S9" s="16">
        <v>0.4909</v>
      </c>
    </row>
  </sheetData>
  <pageMargins left="0.70000000000000007" right="0.70000000000000007" top="0.75" bottom="0.75" header="0.30000000000000004" footer="0.30000000000000004"/>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239C-6F86-47C9-9540-5595D3B3CEF2}">
  <dimension ref="A1:S9"/>
  <sheetViews>
    <sheetView workbookViewId="0"/>
  </sheetViews>
  <sheetFormatPr baseColWidth="10" defaultColWidth="11" defaultRowHeight="15.9" x14ac:dyDescent="0.3"/>
  <cols>
    <col min="1" max="1" width="32.59765625" style="1" customWidth="1"/>
    <col min="2" max="2" width="11" customWidth="1"/>
  </cols>
  <sheetData>
    <row r="1" spans="1:19" ht="15.6" x14ac:dyDescent="0.3">
      <c r="A1" s="1" t="s">
        <v>453</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row>
    <row r="2" spans="1:19" ht="15.6" x14ac:dyDescent="0.3">
      <c r="A2" s="1" t="s">
        <v>455</v>
      </c>
      <c r="B2">
        <v>8041737</v>
      </c>
      <c r="C2">
        <v>7976671</v>
      </c>
      <c r="D2">
        <v>8241177</v>
      </c>
      <c r="E2">
        <v>8223672</v>
      </c>
      <c r="F2">
        <v>8114283</v>
      </c>
      <c r="G2">
        <v>8005725</v>
      </c>
      <c r="H2">
        <v>7223937</v>
      </c>
      <c r="I2">
        <v>7513933</v>
      </c>
      <c r="J2">
        <v>7528492</v>
      </c>
      <c r="K2">
        <v>7858113</v>
      </c>
      <c r="L2">
        <v>8184741</v>
      </c>
      <c r="M2">
        <v>8070323</v>
      </c>
      <c r="N2">
        <v>8110689</v>
      </c>
      <c r="O2">
        <v>8120786</v>
      </c>
      <c r="P2">
        <v>8396327</v>
      </c>
      <c r="Q2">
        <v>8142153</v>
      </c>
      <c r="R2">
        <v>8147966</v>
      </c>
      <c r="S2">
        <v>7929430</v>
      </c>
    </row>
    <row r="3" spans="1:19" ht="15.6" x14ac:dyDescent="0.3">
      <c r="A3" s="1" t="s">
        <v>472</v>
      </c>
      <c r="B3">
        <v>365819</v>
      </c>
      <c r="C3">
        <v>334967</v>
      </c>
      <c r="D3">
        <v>410648</v>
      </c>
      <c r="E3">
        <v>457268</v>
      </c>
      <c r="F3">
        <v>428920</v>
      </c>
      <c r="G3">
        <v>444554</v>
      </c>
      <c r="H3">
        <v>367801</v>
      </c>
      <c r="I3">
        <v>393836</v>
      </c>
      <c r="J3">
        <v>405931</v>
      </c>
      <c r="K3">
        <v>425370</v>
      </c>
      <c r="L3">
        <v>440823</v>
      </c>
      <c r="M3">
        <v>406135</v>
      </c>
      <c r="N3">
        <v>416115</v>
      </c>
      <c r="O3">
        <v>385087</v>
      </c>
      <c r="P3">
        <v>353545</v>
      </c>
      <c r="Q3">
        <v>358014</v>
      </c>
      <c r="R3">
        <v>447899</v>
      </c>
      <c r="S3">
        <v>415530</v>
      </c>
    </row>
    <row r="4" spans="1:19" ht="31.2" x14ac:dyDescent="0.3">
      <c r="A4" s="1" t="s">
        <v>473</v>
      </c>
      <c r="B4">
        <v>5617726</v>
      </c>
      <c r="C4">
        <v>5451558</v>
      </c>
      <c r="D4">
        <v>5671719</v>
      </c>
      <c r="E4">
        <v>5644812</v>
      </c>
      <c r="F4">
        <v>5754942</v>
      </c>
      <c r="G4">
        <v>5571776</v>
      </c>
      <c r="H4">
        <v>5111944</v>
      </c>
      <c r="I4">
        <v>5265345</v>
      </c>
      <c r="J4">
        <v>5025002</v>
      </c>
      <c r="K4">
        <v>5188109</v>
      </c>
      <c r="L4">
        <v>5480172</v>
      </c>
      <c r="M4">
        <v>5622563</v>
      </c>
      <c r="N4">
        <v>5535567</v>
      </c>
      <c r="O4">
        <v>5675455</v>
      </c>
      <c r="P4">
        <v>5700854</v>
      </c>
      <c r="Q4">
        <v>5851924</v>
      </c>
      <c r="R4">
        <v>5756068</v>
      </c>
      <c r="S4">
        <v>5890516</v>
      </c>
    </row>
    <row r="5" spans="1:19" ht="31.2" x14ac:dyDescent="0.3">
      <c r="A5" s="1" t="s">
        <v>474</v>
      </c>
      <c r="B5">
        <v>1320286</v>
      </c>
      <c r="C5">
        <v>1370843</v>
      </c>
      <c r="D5">
        <v>1292789</v>
      </c>
      <c r="E5">
        <v>1319022</v>
      </c>
      <c r="F5">
        <v>1311616</v>
      </c>
      <c r="G5">
        <v>1400958</v>
      </c>
      <c r="H5">
        <v>1190390</v>
      </c>
      <c r="I5">
        <v>1399754</v>
      </c>
      <c r="J5">
        <v>1214657</v>
      </c>
      <c r="K5">
        <v>1459667</v>
      </c>
      <c r="L5">
        <v>1443755</v>
      </c>
      <c r="M5">
        <v>1551623</v>
      </c>
      <c r="N5">
        <v>1323172</v>
      </c>
      <c r="O5">
        <v>1483206</v>
      </c>
      <c r="P5">
        <v>1337060</v>
      </c>
      <c r="Q5">
        <v>1534710</v>
      </c>
      <c r="R5">
        <v>1422893</v>
      </c>
      <c r="S5">
        <v>1544826</v>
      </c>
    </row>
    <row r="6" spans="1:19" ht="15.6" x14ac:dyDescent="0.3">
      <c r="A6" s="1" t="s">
        <v>449</v>
      </c>
      <c r="B6">
        <v>127419</v>
      </c>
      <c r="C6">
        <v>110311</v>
      </c>
      <c r="D6">
        <v>137508</v>
      </c>
      <c r="E6">
        <v>139021</v>
      </c>
      <c r="F6">
        <v>158672</v>
      </c>
      <c r="G6">
        <v>98010</v>
      </c>
      <c r="H6">
        <v>114195</v>
      </c>
      <c r="I6">
        <v>154613</v>
      </c>
      <c r="J6">
        <v>98614</v>
      </c>
      <c r="K6">
        <v>159584</v>
      </c>
      <c r="L6">
        <v>180356</v>
      </c>
      <c r="M6">
        <v>192997</v>
      </c>
      <c r="N6">
        <v>135156</v>
      </c>
      <c r="O6">
        <v>163917</v>
      </c>
      <c r="P6">
        <v>161614</v>
      </c>
      <c r="Q6">
        <v>196573</v>
      </c>
      <c r="R6">
        <v>154670</v>
      </c>
      <c r="S6">
        <v>178369</v>
      </c>
    </row>
    <row r="7" spans="1:19" ht="15.6" x14ac:dyDescent="0.3">
      <c r="A7" s="1" t="s">
        <v>466</v>
      </c>
      <c r="B7">
        <v>15472987</v>
      </c>
      <c r="C7">
        <v>15244350</v>
      </c>
      <c r="D7">
        <v>15753841</v>
      </c>
      <c r="E7">
        <v>15783795</v>
      </c>
      <c r="F7">
        <v>15768433</v>
      </c>
      <c r="G7">
        <v>15521023</v>
      </c>
      <c r="H7">
        <v>14008267</v>
      </c>
      <c r="I7">
        <v>14727481</v>
      </c>
      <c r="J7">
        <v>14272696</v>
      </c>
      <c r="K7">
        <v>15090843</v>
      </c>
      <c r="L7">
        <v>15729847</v>
      </c>
      <c r="M7">
        <v>15843641</v>
      </c>
      <c r="N7">
        <v>15520699</v>
      </c>
      <c r="O7">
        <v>15828451</v>
      </c>
      <c r="P7">
        <v>15949400</v>
      </c>
      <c r="Q7">
        <v>16083374</v>
      </c>
      <c r="R7">
        <v>15929496</v>
      </c>
      <c r="S7">
        <v>15958671</v>
      </c>
    </row>
    <row r="8" spans="1:19" ht="15.6" x14ac:dyDescent="0.3">
      <c r="A8" s="1" t="s">
        <v>475</v>
      </c>
      <c r="B8">
        <v>9362023</v>
      </c>
      <c r="C8">
        <v>9347514</v>
      </c>
      <c r="D8">
        <v>9533966</v>
      </c>
      <c r="E8">
        <v>9542694</v>
      </c>
      <c r="F8">
        <v>9425899</v>
      </c>
      <c r="G8">
        <v>9406683</v>
      </c>
      <c r="H8">
        <v>8414327</v>
      </c>
      <c r="I8">
        <v>8913687</v>
      </c>
      <c r="J8">
        <v>8743149</v>
      </c>
      <c r="K8">
        <v>9317780</v>
      </c>
      <c r="L8">
        <v>9628496</v>
      </c>
      <c r="M8">
        <v>9621946</v>
      </c>
      <c r="N8">
        <v>9433861</v>
      </c>
      <c r="O8">
        <v>9603992</v>
      </c>
      <c r="P8">
        <v>9733387</v>
      </c>
      <c r="Q8">
        <v>9676863</v>
      </c>
      <c r="R8">
        <v>9570859</v>
      </c>
      <c r="S8">
        <v>9474256</v>
      </c>
    </row>
    <row r="9" spans="1:19" ht="15.6" x14ac:dyDescent="0.3">
      <c r="A9" s="1" t="s">
        <v>476</v>
      </c>
      <c r="B9" s="16">
        <v>0.61009999999999998</v>
      </c>
      <c r="C9" s="16">
        <v>0.61760000000000004</v>
      </c>
      <c r="D9" s="16">
        <v>0.61050000000000004</v>
      </c>
      <c r="E9" s="16">
        <v>0.61</v>
      </c>
      <c r="F9" s="16">
        <v>0.6038</v>
      </c>
      <c r="G9" s="16">
        <v>0.6099</v>
      </c>
      <c r="H9" s="16">
        <v>0.60560000000000003</v>
      </c>
      <c r="I9" s="16">
        <v>0.61170000000000002</v>
      </c>
      <c r="J9" s="16">
        <v>0.61680000000000001</v>
      </c>
      <c r="K9" s="16">
        <v>0.624</v>
      </c>
      <c r="L9" s="16">
        <v>0.61919999999999997</v>
      </c>
      <c r="M9" s="16">
        <v>0.61480000000000001</v>
      </c>
      <c r="N9" s="16">
        <v>0.61319999999999997</v>
      </c>
      <c r="O9" s="16">
        <v>0.61309999999999998</v>
      </c>
      <c r="P9" s="16">
        <v>0.61650000000000005</v>
      </c>
      <c r="Q9" s="16">
        <v>0.60909999999999997</v>
      </c>
      <c r="R9" s="16">
        <v>0.60670000000000002</v>
      </c>
      <c r="S9" s="16">
        <v>0.60040000000000004</v>
      </c>
    </row>
  </sheetData>
  <pageMargins left="0.70000000000000007" right="0.70000000000000007" top="0.75" bottom="0.75" header="0.30000000000000004" footer="0.3000000000000000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AE58-5A05-4832-849B-BB2451492604}">
  <dimension ref="A1:M8"/>
  <sheetViews>
    <sheetView workbookViewId="0"/>
  </sheetViews>
  <sheetFormatPr baseColWidth="10" defaultColWidth="11" defaultRowHeight="15.9" x14ac:dyDescent="0.3"/>
  <cols>
    <col min="1" max="1" width="11" customWidth="1"/>
  </cols>
  <sheetData>
    <row r="1" spans="1:13" ht="15.6" x14ac:dyDescent="0.3">
      <c r="A1" t="s">
        <v>219</v>
      </c>
      <c r="B1" t="s">
        <v>238</v>
      </c>
      <c r="C1" t="s">
        <v>239</v>
      </c>
      <c r="D1" t="s">
        <v>240</v>
      </c>
      <c r="E1" t="s">
        <v>241</v>
      </c>
      <c r="F1" t="s">
        <v>242</v>
      </c>
      <c r="G1" t="s">
        <v>243</v>
      </c>
      <c r="H1" t="s">
        <v>244</v>
      </c>
      <c r="I1" t="s">
        <v>245</v>
      </c>
      <c r="J1" t="s">
        <v>246</v>
      </c>
      <c r="K1" t="s">
        <v>247</v>
      </c>
      <c r="L1" t="s">
        <v>248</v>
      </c>
      <c r="M1" t="s">
        <v>249</v>
      </c>
    </row>
    <row r="2" spans="1:13" ht="15.6" x14ac:dyDescent="0.3">
      <c r="A2" t="s">
        <v>250</v>
      </c>
      <c r="B2">
        <v>1798</v>
      </c>
      <c r="C2" s="12">
        <v>6.6000000000000003E-2</v>
      </c>
      <c r="D2" s="12">
        <v>0.124</v>
      </c>
      <c r="E2" s="12">
        <v>0.61699999999999999</v>
      </c>
      <c r="F2" s="12">
        <v>2E-3</v>
      </c>
      <c r="G2" s="12">
        <v>2E-3</v>
      </c>
      <c r="H2" s="12">
        <v>0.156</v>
      </c>
      <c r="I2" s="12">
        <v>2E-3</v>
      </c>
      <c r="J2" s="12">
        <v>0</v>
      </c>
      <c r="K2" s="12">
        <v>1E-3</v>
      </c>
      <c r="L2" s="12">
        <v>2.6000000000000002E-2</v>
      </c>
      <c r="M2" s="12">
        <v>4.0000000000000001E-3</v>
      </c>
    </row>
    <row r="3" spans="1:13" ht="15.6" x14ac:dyDescent="0.3">
      <c r="A3" t="s">
        <v>251</v>
      </c>
      <c r="B3">
        <v>1059</v>
      </c>
      <c r="C3" s="12">
        <v>6.0999999999999999E-2</v>
      </c>
      <c r="D3" s="12">
        <v>0.128</v>
      </c>
      <c r="E3" s="12">
        <v>0.57499999999999996</v>
      </c>
      <c r="F3" s="12">
        <v>4.0000000000000001E-3</v>
      </c>
      <c r="G3" s="12">
        <v>0</v>
      </c>
      <c r="H3" s="12">
        <v>0.19899999999999998</v>
      </c>
      <c r="I3" s="12">
        <v>2E-3</v>
      </c>
      <c r="J3" s="12">
        <v>5.0000000000000001E-3</v>
      </c>
      <c r="K3" s="12">
        <v>3.0000000000000001E-3</v>
      </c>
      <c r="L3" s="12">
        <v>0.02</v>
      </c>
      <c r="M3" s="12">
        <v>3.0000000000000001E-3</v>
      </c>
    </row>
    <row r="4" spans="1:13" ht="15.6" x14ac:dyDescent="0.3">
      <c r="A4" t="s">
        <v>252</v>
      </c>
      <c r="B4">
        <v>1085</v>
      </c>
      <c r="C4" s="12">
        <v>0.08</v>
      </c>
      <c r="D4" s="12">
        <v>0.11699999999999999</v>
      </c>
      <c r="E4" s="12">
        <v>0.57600000000000007</v>
      </c>
      <c r="F4" s="12">
        <v>3.0000000000000001E-3</v>
      </c>
      <c r="G4" s="12">
        <v>0</v>
      </c>
      <c r="H4" s="12">
        <v>0.19500000000000001</v>
      </c>
      <c r="I4" s="12">
        <v>3.0000000000000001E-3</v>
      </c>
      <c r="J4" s="12">
        <v>5.0000000000000001E-3</v>
      </c>
      <c r="K4" s="12">
        <v>3.0000000000000001E-3</v>
      </c>
      <c r="L4" s="12">
        <v>1.7000000000000001E-2</v>
      </c>
      <c r="M4" s="12">
        <v>1E-3</v>
      </c>
    </row>
    <row r="8" spans="1:13" ht="15.6" x14ac:dyDescent="0.3">
      <c r="A8">
        <v>100</v>
      </c>
    </row>
  </sheetData>
  <pageMargins left="0.70000000000000007" right="0.70000000000000007" top="0.75" bottom="0.75" header="0.30000000000000004" footer="0.30000000000000004"/>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A298-35C1-451D-B1FD-6AE0F37BE4D6}">
  <dimension ref="A1:S12"/>
  <sheetViews>
    <sheetView workbookViewId="0"/>
  </sheetViews>
  <sheetFormatPr baseColWidth="10" defaultColWidth="11" defaultRowHeight="15.9" x14ac:dyDescent="0.3"/>
  <cols>
    <col min="1" max="1" width="28.3984375" bestFit="1" customWidth="1"/>
    <col min="2" max="2" width="11" customWidth="1"/>
  </cols>
  <sheetData>
    <row r="1" spans="1:19" ht="15.6" x14ac:dyDescent="0.3">
      <c r="A1" t="s">
        <v>396</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row>
    <row r="2" spans="1:19" ht="15.6" x14ac:dyDescent="0.3">
      <c r="A2" t="s">
        <v>477</v>
      </c>
      <c r="B2">
        <v>3366621</v>
      </c>
      <c r="C2">
        <v>3092420</v>
      </c>
      <c r="D2">
        <v>3212014</v>
      </c>
      <c r="E2">
        <v>3349348</v>
      </c>
      <c r="F2">
        <v>3284110</v>
      </c>
      <c r="G2">
        <v>2949591</v>
      </c>
      <c r="H2">
        <v>3051470</v>
      </c>
      <c r="I2">
        <v>3023697</v>
      </c>
      <c r="J2">
        <v>2763615</v>
      </c>
      <c r="K2">
        <v>3155855</v>
      </c>
      <c r="L2">
        <v>3374596</v>
      </c>
      <c r="M2">
        <v>3416289</v>
      </c>
      <c r="N2">
        <v>3123771</v>
      </c>
      <c r="O2">
        <v>3273779</v>
      </c>
      <c r="P2">
        <v>3543235</v>
      </c>
      <c r="Q2">
        <v>3464038</v>
      </c>
      <c r="R2">
        <v>3449788</v>
      </c>
      <c r="S2">
        <v>3557171</v>
      </c>
    </row>
    <row r="3" spans="1:19" ht="15.6" x14ac:dyDescent="0.3">
      <c r="A3" t="s">
        <v>478</v>
      </c>
      <c r="B3">
        <v>6626136</v>
      </c>
      <c r="C3">
        <v>6490848</v>
      </c>
      <c r="D3">
        <v>6728503</v>
      </c>
      <c r="E3">
        <v>6595022</v>
      </c>
      <c r="F3">
        <v>6575165</v>
      </c>
      <c r="G3">
        <v>6450573</v>
      </c>
      <c r="H3">
        <v>5989902</v>
      </c>
      <c r="I3">
        <v>6299498</v>
      </c>
      <c r="J3">
        <v>6246797</v>
      </c>
      <c r="K3">
        <v>6369420</v>
      </c>
      <c r="L3">
        <v>6544252</v>
      </c>
      <c r="M3">
        <v>6591590</v>
      </c>
      <c r="N3">
        <v>7669931</v>
      </c>
      <c r="O3">
        <v>7442915</v>
      </c>
      <c r="P3">
        <v>7219981</v>
      </c>
      <c r="Q3">
        <v>7237039</v>
      </c>
      <c r="R3">
        <v>6793032</v>
      </c>
      <c r="S3">
        <v>6479779</v>
      </c>
    </row>
    <row r="4" spans="1:19" ht="15.6" x14ac:dyDescent="0.3">
      <c r="A4" t="s">
        <v>479</v>
      </c>
      <c r="B4">
        <v>2497385</v>
      </c>
      <c r="C4">
        <v>2708543</v>
      </c>
      <c r="D4">
        <v>2794889</v>
      </c>
      <c r="E4">
        <v>2869326</v>
      </c>
      <c r="F4">
        <v>2850501</v>
      </c>
      <c r="G4">
        <v>3036248</v>
      </c>
      <c r="H4">
        <v>1958458</v>
      </c>
      <c r="I4">
        <v>2263057</v>
      </c>
      <c r="J4">
        <v>2526985</v>
      </c>
      <c r="K4">
        <v>2706145</v>
      </c>
      <c r="L4">
        <v>2672016</v>
      </c>
      <c r="M4">
        <v>2651349</v>
      </c>
      <c r="N4">
        <v>2229262</v>
      </c>
      <c r="O4">
        <v>2359563</v>
      </c>
      <c r="P4">
        <v>2390796</v>
      </c>
      <c r="Q4">
        <v>2487101</v>
      </c>
      <c r="R4">
        <v>2712140</v>
      </c>
      <c r="S4">
        <v>2800463</v>
      </c>
    </row>
    <row r="5" spans="1:19" ht="15.6" x14ac:dyDescent="0.3">
      <c r="A5" t="s">
        <v>480</v>
      </c>
      <c r="B5">
        <v>672031</v>
      </c>
      <c r="C5">
        <v>738181</v>
      </c>
      <c r="D5">
        <v>774412</v>
      </c>
      <c r="E5">
        <v>798044</v>
      </c>
      <c r="F5">
        <v>892603</v>
      </c>
      <c r="G5">
        <v>925067</v>
      </c>
      <c r="H5">
        <v>919476</v>
      </c>
      <c r="I5">
        <v>1046150</v>
      </c>
      <c r="J5">
        <v>787199</v>
      </c>
      <c r="K5">
        <v>796295</v>
      </c>
      <c r="L5">
        <v>927956</v>
      </c>
      <c r="M5">
        <v>946931</v>
      </c>
      <c r="N5">
        <v>540418</v>
      </c>
      <c r="O5">
        <v>639800</v>
      </c>
      <c r="P5">
        <v>630346</v>
      </c>
      <c r="Q5">
        <v>664820</v>
      </c>
      <c r="R5">
        <v>776850</v>
      </c>
      <c r="S5">
        <v>783889</v>
      </c>
    </row>
    <row r="6" spans="1:19" ht="15.6" x14ac:dyDescent="0.3">
      <c r="A6" t="s">
        <v>481</v>
      </c>
      <c r="B6">
        <v>333902</v>
      </c>
      <c r="C6">
        <v>326183</v>
      </c>
      <c r="D6">
        <v>340768</v>
      </c>
      <c r="E6">
        <v>340844</v>
      </c>
      <c r="F6">
        <v>379829</v>
      </c>
      <c r="G6">
        <v>421728</v>
      </c>
      <c r="H6">
        <v>270323</v>
      </c>
      <c r="I6">
        <v>294850</v>
      </c>
      <c r="J6">
        <v>264374</v>
      </c>
      <c r="K6">
        <v>324335</v>
      </c>
      <c r="L6">
        <v>349758</v>
      </c>
      <c r="M6">
        <v>294013</v>
      </c>
      <c r="N6">
        <v>211065</v>
      </c>
      <c r="O6">
        <v>236727</v>
      </c>
      <c r="P6">
        <v>240053</v>
      </c>
      <c r="Q6">
        <v>229943</v>
      </c>
      <c r="R6">
        <v>269536</v>
      </c>
      <c r="S6">
        <v>294344</v>
      </c>
    </row>
    <row r="7" spans="1:19" ht="15.6" x14ac:dyDescent="0.3">
      <c r="A7" t="s">
        <v>482</v>
      </c>
      <c r="B7">
        <v>215159</v>
      </c>
      <c r="C7">
        <v>246537</v>
      </c>
      <c r="D7">
        <v>276223</v>
      </c>
      <c r="E7">
        <v>261922</v>
      </c>
      <c r="F7">
        <v>276273</v>
      </c>
      <c r="G7">
        <v>314551</v>
      </c>
      <c r="H7">
        <v>282391</v>
      </c>
      <c r="I7">
        <v>299590</v>
      </c>
      <c r="J7">
        <v>297873</v>
      </c>
      <c r="K7">
        <v>323689</v>
      </c>
      <c r="L7">
        <v>325492</v>
      </c>
      <c r="M7">
        <v>326725</v>
      </c>
      <c r="N7">
        <v>222345</v>
      </c>
      <c r="O7">
        <v>252447</v>
      </c>
      <c r="P7">
        <v>225231</v>
      </c>
      <c r="Q7">
        <v>273014</v>
      </c>
      <c r="R7">
        <v>276448</v>
      </c>
      <c r="S7">
        <v>317461</v>
      </c>
    </row>
    <row r="8" spans="1:19" ht="15.6" x14ac:dyDescent="0.3">
      <c r="A8" t="s">
        <v>449</v>
      </c>
      <c r="B8">
        <v>1761753</v>
      </c>
      <c r="C8">
        <v>1641638</v>
      </c>
      <c r="D8">
        <v>1627032</v>
      </c>
      <c r="E8">
        <v>1569289</v>
      </c>
      <c r="F8">
        <v>1509952</v>
      </c>
      <c r="G8">
        <v>1423265</v>
      </c>
      <c r="H8">
        <v>1536247</v>
      </c>
      <c r="I8">
        <v>1500639</v>
      </c>
      <c r="J8">
        <v>1385853</v>
      </c>
      <c r="K8">
        <v>1415104</v>
      </c>
      <c r="L8">
        <v>1535777</v>
      </c>
      <c r="M8">
        <v>1616744</v>
      </c>
      <c r="N8">
        <v>1523907</v>
      </c>
      <c r="O8">
        <v>1623220</v>
      </c>
      <c r="P8">
        <v>1699758</v>
      </c>
      <c r="Q8">
        <v>1727419</v>
      </c>
      <c r="R8">
        <v>1651702</v>
      </c>
      <c r="S8">
        <v>1725564</v>
      </c>
    </row>
    <row r="9" spans="1:19" ht="15.6" x14ac:dyDescent="0.3">
      <c r="A9" t="s">
        <v>466</v>
      </c>
      <c r="B9">
        <v>15472987</v>
      </c>
      <c r="C9">
        <v>15244350</v>
      </c>
      <c r="D9">
        <v>15753841</v>
      </c>
      <c r="E9">
        <v>15783795</v>
      </c>
      <c r="F9">
        <v>15768433</v>
      </c>
      <c r="G9">
        <v>15521023</v>
      </c>
      <c r="H9">
        <v>14008267</v>
      </c>
      <c r="I9">
        <v>14727481</v>
      </c>
      <c r="J9">
        <v>14272696</v>
      </c>
      <c r="K9">
        <v>15090843</v>
      </c>
      <c r="L9">
        <v>15729847</v>
      </c>
      <c r="M9">
        <v>15843641</v>
      </c>
      <c r="N9">
        <v>15520699</v>
      </c>
      <c r="O9">
        <v>15828451</v>
      </c>
      <c r="P9">
        <v>15949400</v>
      </c>
      <c r="Q9">
        <v>16083374</v>
      </c>
      <c r="R9">
        <v>15929496</v>
      </c>
      <c r="S9">
        <v>15958671</v>
      </c>
    </row>
    <row r="10" spans="1:19" ht="15.6" x14ac:dyDescent="0.3">
      <c r="A10" t="s">
        <v>483</v>
      </c>
      <c r="B10">
        <v>9992757</v>
      </c>
      <c r="C10">
        <v>9583268</v>
      </c>
      <c r="D10">
        <v>9940517</v>
      </c>
      <c r="E10">
        <v>9944370</v>
      </c>
      <c r="F10">
        <v>9859275</v>
      </c>
      <c r="G10">
        <v>9400164</v>
      </c>
      <c r="H10">
        <v>9041372</v>
      </c>
      <c r="I10">
        <v>9323195</v>
      </c>
      <c r="J10">
        <v>9010412</v>
      </c>
      <c r="K10">
        <v>9525275</v>
      </c>
      <c r="L10">
        <v>9918848</v>
      </c>
      <c r="M10">
        <v>10007879</v>
      </c>
      <c r="N10">
        <v>10793702</v>
      </c>
      <c r="O10">
        <v>10716694</v>
      </c>
      <c r="P10">
        <v>10763216</v>
      </c>
      <c r="Q10">
        <v>10701077</v>
      </c>
      <c r="R10">
        <v>10242820</v>
      </c>
      <c r="S10">
        <v>10036950</v>
      </c>
    </row>
    <row r="11" spans="1:19" ht="15.6" x14ac:dyDescent="0.3">
      <c r="A11" t="s">
        <v>484</v>
      </c>
      <c r="B11" s="16">
        <v>0.7288</v>
      </c>
      <c r="C11" s="16">
        <v>0.70450000000000002</v>
      </c>
      <c r="D11" s="16">
        <v>0.70369999999999999</v>
      </c>
      <c r="E11" s="16">
        <v>0.6996</v>
      </c>
      <c r="F11" s="16">
        <v>0.6915</v>
      </c>
      <c r="G11" s="16">
        <v>0.66679999999999995</v>
      </c>
      <c r="H11" s="16">
        <v>0.72489999999999999</v>
      </c>
      <c r="I11" s="16">
        <v>0.70489999999999997</v>
      </c>
      <c r="J11" s="16">
        <v>0.69920000000000004</v>
      </c>
      <c r="K11" s="16">
        <v>0.69650000000000001</v>
      </c>
      <c r="L11" s="16">
        <v>0.69879999999999998</v>
      </c>
      <c r="M11" s="16">
        <v>0.70340000000000003</v>
      </c>
      <c r="N11" s="16">
        <v>0.7712</v>
      </c>
      <c r="O11" s="16">
        <v>0.75439999999999996</v>
      </c>
      <c r="P11" s="16">
        <v>0.75529999999999997</v>
      </c>
      <c r="Q11" s="16">
        <v>0.74539999999999995</v>
      </c>
      <c r="R11" s="16">
        <v>0.71740000000000004</v>
      </c>
      <c r="S11" s="16">
        <v>0.70520000000000005</v>
      </c>
    </row>
    <row r="12" spans="1:19" ht="15.6" x14ac:dyDescent="0.3">
      <c r="A12" t="s">
        <v>485</v>
      </c>
      <c r="B12" s="16">
        <f t="shared" ref="B12:H12" si="0">1-B11</f>
        <v>0.2712</v>
      </c>
      <c r="C12" s="16">
        <f t="shared" si="0"/>
        <v>0.29549999999999998</v>
      </c>
      <c r="D12" s="16">
        <f t="shared" si="0"/>
        <v>0.29630000000000001</v>
      </c>
      <c r="E12" s="16">
        <f t="shared" si="0"/>
        <v>0.3004</v>
      </c>
      <c r="F12" s="16">
        <f t="shared" si="0"/>
        <v>0.3085</v>
      </c>
      <c r="G12" s="16">
        <f t="shared" si="0"/>
        <v>0.33320000000000005</v>
      </c>
      <c r="H12" s="16">
        <f t="shared" si="0"/>
        <v>0.27510000000000001</v>
      </c>
      <c r="I12" s="16">
        <v>0.29509999999999997</v>
      </c>
      <c r="J12" s="16">
        <v>0.30080000000000001</v>
      </c>
      <c r="K12" s="16">
        <v>0.30349999999999999</v>
      </c>
      <c r="L12" s="16">
        <v>0.30120000000000002</v>
      </c>
      <c r="M12" s="16">
        <v>0.29659999999999997</v>
      </c>
      <c r="N12" s="16">
        <v>0.2288</v>
      </c>
      <c r="O12" s="16">
        <v>0.24560000000000001</v>
      </c>
      <c r="P12" s="16">
        <v>0.2447</v>
      </c>
      <c r="Q12" s="16">
        <v>0.25459999999999999</v>
      </c>
      <c r="R12" s="16">
        <v>0.28260000000000002</v>
      </c>
      <c r="S12" s="16">
        <v>0.29480000000000001</v>
      </c>
    </row>
  </sheetData>
  <pageMargins left="0.70000000000000007" right="0.70000000000000007" top="0.75" bottom="0.75" header="0.30000000000000004" footer="0.30000000000000004"/>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B109-C05A-4518-AD34-A633BBF88A00}">
  <dimension ref="A1:S7"/>
  <sheetViews>
    <sheetView workbookViewId="0"/>
  </sheetViews>
  <sheetFormatPr baseColWidth="10" defaultColWidth="11" defaultRowHeight="15.9" x14ac:dyDescent="0.3"/>
  <cols>
    <col min="1" max="1" width="33.3984375" style="1" customWidth="1"/>
    <col min="2" max="2" width="11" customWidth="1"/>
  </cols>
  <sheetData>
    <row r="1" spans="1:19" ht="15.6" x14ac:dyDescent="0.3">
      <c r="A1" s="1" t="s">
        <v>453</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row>
    <row r="2" spans="1:19" ht="15.6" x14ac:dyDescent="0.3">
      <c r="A2" s="1" t="s">
        <v>486</v>
      </c>
      <c r="B2">
        <v>11806077</v>
      </c>
      <c r="C2">
        <v>11685884</v>
      </c>
      <c r="D2">
        <v>12037766</v>
      </c>
      <c r="E2">
        <v>12125339</v>
      </c>
      <c r="F2">
        <v>12090831</v>
      </c>
      <c r="G2">
        <v>12062383</v>
      </c>
      <c r="H2">
        <v>10558597</v>
      </c>
      <c r="I2">
        <v>11278153</v>
      </c>
      <c r="J2">
        <v>11009675</v>
      </c>
      <c r="K2">
        <v>11566962</v>
      </c>
      <c r="L2">
        <v>11989143</v>
      </c>
      <c r="M2">
        <v>12121204</v>
      </c>
      <c r="N2">
        <v>11979418</v>
      </c>
      <c r="O2">
        <v>12186815</v>
      </c>
      <c r="P2">
        <v>12137410</v>
      </c>
      <c r="Q2">
        <v>12342925</v>
      </c>
      <c r="R2">
        <v>12374014</v>
      </c>
      <c r="S2">
        <v>12410157</v>
      </c>
    </row>
    <row r="3" spans="1:19" ht="15.6" x14ac:dyDescent="0.3">
      <c r="A3" s="1" t="s">
        <v>487</v>
      </c>
      <c r="B3">
        <v>1530669</v>
      </c>
      <c r="C3">
        <v>1508816</v>
      </c>
      <c r="D3">
        <v>1598909</v>
      </c>
      <c r="E3">
        <v>1506036</v>
      </c>
      <c r="F3">
        <v>1570847</v>
      </c>
      <c r="G3">
        <v>1543792</v>
      </c>
      <c r="H3">
        <v>1557875</v>
      </c>
      <c r="I3">
        <v>1586510</v>
      </c>
      <c r="J3">
        <v>1570987</v>
      </c>
      <c r="K3">
        <v>1707499</v>
      </c>
      <c r="L3">
        <v>1729034</v>
      </c>
      <c r="M3">
        <v>1766730</v>
      </c>
      <c r="N3">
        <v>1710936</v>
      </c>
      <c r="O3">
        <v>1733269</v>
      </c>
      <c r="P3">
        <v>1746576</v>
      </c>
      <c r="Q3">
        <v>1734021</v>
      </c>
      <c r="R3">
        <v>1692494</v>
      </c>
      <c r="S3">
        <v>1676735</v>
      </c>
    </row>
    <row r="4" spans="1:19" ht="15.6" x14ac:dyDescent="0.3">
      <c r="A4" s="1" t="s">
        <v>488</v>
      </c>
      <c r="B4">
        <v>229092</v>
      </c>
      <c r="C4">
        <v>197199</v>
      </c>
      <c r="D4">
        <v>198305</v>
      </c>
      <c r="E4">
        <v>206440</v>
      </c>
      <c r="F4">
        <v>201054</v>
      </c>
      <c r="G4">
        <v>219692</v>
      </c>
      <c r="H4">
        <v>236314</v>
      </c>
      <c r="I4">
        <v>204107</v>
      </c>
      <c r="J4">
        <v>198733</v>
      </c>
      <c r="K4">
        <v>208026</v>
      </c>
      <c r="L4">
        <v>245075</v>
      </c>
      <c r="M4">
        <v>255604</v>
      </c>
      <c r="N4">
        <v>259161</v>
      </c>
      <c r="O4">
        <v>247533</v>
      </c>
      <c r="P4">
        <v>235627</v>
      </c>
      <c r="Q4">
        <v>271151</v>
      </c>
      <c r="R4">
        <v>257729</v>
      </c>
      <c r="S4">
        <v>256927</v>
      </c>
    </row>
    <row r="5" spans="1:19" ht="31.2" x14ac:dyDescent="0.3">
      <c r="A5" s="1" t="s">
        <v>489</v>
      </c>
      <c r="B5">
        <v>577677</v>
      </c>
      <c r="C5">
        <v>589318</v>
      </c>
      <c r="D5">
        <v>583697</v>
      </c>
      <c r="E5">
        <v>563408</v>
      </c>
      <c r="F5">
        <v>580574</v>
      </c>
      <c r="G5">
        <v>548437</v>
      </c>
      <c r="H5">
        <v>387967</v>
      </c>
      <c r="I5">
        <v>473379</v>
      </c>
      <c r="J5">
        <v>380579</v>
      </c>
      <c r="K5">
        <v>438564</v>
      </c>
      <c r="L5">
        <v>437030</v>
      </c>
      <c r="M5">
        <v>445016</v>
      </c>
      <c r="N5">
        <v>445977</v>
      </c>
      <c r="O5">
        <v>502594</v>
      </c>
      <c r="P5">
        <v>510888</v>
      </c>
      <c r="Q5">
        <v>468994</v>
      </c>
      <c r="R5">
        <v>490872</v>
      </c>
      <c r="S5">
        <v>480077</v>
      </c>
    </row>
    <row r="6" spans="1:19" ht="15.6" x14ac:dyDescent="0.3">
      <c r="A6" s="1" t="s">
        <v>490</v>
      </c>
      <c r="B6">
        <v>1329472</v>
      </c>
      <c r="C6">
        <v>1263133</v>
      </c>
      <c r="D6">
        <v>1335164</v>
      </c>
      <c r="E6">
        <v>1382572</v>
      </c>
      <c r="F6">
        <v>1325127</v>
      </c>
      <c r="G6">
        <v>1146719</v>
      </c>
      <c r="H6">
        <v>1267514</v>
      </c>
      <c r="I6">
        <v>1185332</v>
      </c>
      <c r="J6">
        <v>1112722</v>
      </c>
      <c r="K6">
        <v>1169792</v>
      </c>
      <c r="L6">
        <v>1329565</v>
      </c>
      <c r="M6">
        <v>1255087</v>
      </c>
      <c r="N6">
        <v>1125207</v>
      </c>
      <c r="O6">
        <v>1158240</v>
      </c>
      <c r="P6">
        <v>1318899</v>
      </c>
      <c r="Q6">
        <v>1266283</v>
      </c>
      <c r="R6">
        <v>1114387</v>
      </c>
      <c r="S6">
        <v>1134775</v>
      </c>
    </row>
    <row r="7" spans="1:19" ht="15.6" x14ac:dyDescent="0.3">
      <c r="A7" s="1" t="s">
        <v>466</v>
      </c>
      <c r="B7">
        <v>15472987</v>
      </c>
      <c r="C7">
        <v>15244350</v>
      </c>
      <c r="D7">
        <v>15753841</v>
      </c>
      <c r="E7">
        <v>15783795</v>
      </c>
      <c r="F7">
        <v>15768433</v>
      </c>
      <c r="G7">
        <v>15521023</v>
      </c>
      <c r="H7">
        <v>14008267</v>
      </c>
      <c r="I7">
        <v>14727481</v>
      </c>
      <c r="J7">
        <v>14272696</v>
      </c>
      <c r="K7">
        <v>15090843</v>
      </c>
      <c r="L7">
        <v>15729847</v>
      </c>
      <c r="M7">
        <v>15843641</v>
      </c>
      <c r="N7">
        <v>15520699</v>
      </c>
      <c r="O7">
        <v>15828451</v>
      </c>
      <c r="P7">
        <v>15949400</v>
      </c>
      <c r="Q7">
        <v>16083374</v>
      </c>
      <c r="R7">
        <v>15929496</v>
      </c>
      <c r="S7">
        <v>15958671</v>
      </c>
    </row>
  </sheetData>
  <pageMargins left="0.70000000000000007" right="0.70000000000000007" top="0.75" bottom="0.75" header="0.30000000000000004" footer="0.3000000000000000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B153D-A45E-4FC6-9347-FB4656196105}">
  <dimension ref="A1:O13"/>
  <sheetViews>
    <sheetView workbookViewId="0"/>
  </sheetViews>
  <sheetFormatPr baseColWidth="10" defaultColWidth="11" defaultRowHeight="15.9" x14ac:dyDescent="0.3"/>
  <cols>
    <col min="1" max="1" width="11" customWidth="1"/>
    <col min="2" max="2" width="25" bestFit="1" customWidth="1"/>
    <col min="3" max="3" width="11" customWidth="1"/>
  </cols>
  <sheetData>
    <row r="1" spans="1:15" ht="15.6" x14ac:dyDescent="0.3">
      <c r="A1" t="s">
        <v>491</v>
      </c>
      <c r="B1" t="s">
        <v>492</v>
      </c>
      <c r="C1" t="s">
        <v>432</v>
      </c>
      <c r="D1" t="s">
        <v>433</v>
      </c>
      <c r="E1" t="s">
        <v>434</v>
      </c>
      <c r="F1" t="s">
        <v>435</v>
      </c>
      <c r="G1" t="s">
        <v>436</v>
      </c>
      <c r="H1" t="s">
        <v>437</v>
      </c>
      <c r="I1" t="s">
        <v>438</v>
      </c>
      <c r="J1" t="s">
        <v>439</v>
      </c>
      <c r="K1" t="s">
        <v>440</v>
      </c>
      <c r="L1" t="s">
        <v>441</v>
      </c>
      <c r="M1" t="s">
        <v>442</v>
      </c>
      <c r="N1" t="s">
        <v>443</v>
      </c>
      <c r="O1" t="s">
        <v>444</v>
      </c>
    </row>
    <row r="2" spans="1:15" ht="15.6" x14ac:dyDescent="0.3">
      <c r="A2" t="s">
        <v>423</v>
      </c>
      <c r="B2" t="s">
        <v>493</v>
      </c>
      <c r="C2">
        <v>3965461</v>
      </c>
      <c r="D2">
        <v>3958032</v>
      </c>
      <c r="E2">
        <v>3978806</v>
      </c>
      <c r="F2">
        <v>4043998</v>
      </c>
      <c r="G2">
        <v>3933184</v>
      </c>
      <c r="H2">
        <v>3932422</v>
      </c>
      <c r="I2">
        <v>4049689</v>
      </c>
      <c r="J2">
        <v>4302500</v>
      </c>
      <c r="K2">
        <v>4251500</v>
      </c>
      <c r="L2">
        <v>4173318</v>
      </c>
      <c r="M2">
        <v>4302927</v>
      </c>
      <c r="N2">
        <v>4251106</v>
      </c>
      <c r="O2">
        <v>4278850</v>
      </c>
    </row>
    <row r="3" spans="1:15" ht="15.6" x14ac:dyDescent="0.3">
      <c r="A3" t="s">
        <v>423</v>
      </c>
      <c r="B3" t="s">
        <v>494</v>
      </c>
      <c r="C3">
        <v>3833799</v>
      </c>
      <c r="D3">
        <v>3863039</v>
      </c>
      <c r="E3">
        <v>3957740</v>
      </c>
      <c r="F3">
        <v>3818226</v>
      </c>
      <c r="G3">
        <v>3649545</v>
      </c>
      <c r="H3">
        <v>3810449</v>
      </c>
      <c r="I3">
        <v>3688173</v>
      </c>
      <c r="J3">
        <v>3765331</v>
      </c>
      <c r="K3">
        <v>3676071</v>
      </c>
      <c r="L3">
        <v>3596443</v>
      </c>
      <c r="M3">
        <v>3519772</v>
      </c>
      <c r="N3">
        <v>3673013</v>
      </c>
      <c r="O3">
        <v>3500524</v>
      </c>
    </row>
    <row r="4" spans="1:15" ht="15.6" x14ac:dyDescent="0.3">
      <c r="A4" t="s">
        <v>423</v>
      </c>
      <c r="B4" t="s">
        <v>495</v>
      </c>
      <c r="C4">
        <v>250</v>
      </c>
      <c r="D4">
        <v>131</v>
      </c>
      <c r="E4">
        <v>0</v>
      </c>
      <c r="F4">
        <v>689</v>
      </c>
      <c r="G4">
        <v>0</v>
      </c>
      <c r="H4">
        <v>917</v>
      </c>
      <c r="I4">
        <v>1984</v>
      </c>
      <c r="J4">
        <v>672</v>
      </c>
      <c r="K4">
        <v>1188</v>
      </c>
      <c r="L4">
        <v>1304</v>
      </c>
      <c r="M4">
        <v>1500</v>
      </c>
      <c r="N4">
        <v>0</v>
      </c>
      <c r="O4">
        <v>151</v>
      </c>
    </row>
    <row r="5" spans="1:15" ht="15.6" x14ac:dyDescent="0.3">
      <c r="A5" t="s">
        <v>423</v>
      </c>
      <c r="B5" t="s">
        <v>496</v>
      </c>
      <c r="C5">
        <v>76725</v>
      </c>
      <c r="D5">
        <v>83675</v>
      </c>
      <c r="E5">
        <v>70003</v>
      </c>
      <c r="F5">
        <v>98197</v>
      </c>
      <c r="G5">
        <v>71592</v>
      </c>
      <c r="H5">
        <v>72866</v>
      </c>
      <c r="I5">
        <v>69775</v>
      </c>
      <c r="J5">
        <v>68475</v>
      </c>
      <c r="K5">
        <v>63509</v>
      </c>
      <c r="L5">
        <v>66418</v>
      </c>
      <c r="M5">
        <v>69595</v>
      </c>
      <c r="N5">
        <v>77237</v>
      </c>
      <c r="O5">
        <v>69619</v>
      </c>
    </row>
    <row r="6" spans="1:15" ht="15.6" x14ac:dyDescent="0.3">
      <c r="A6" t="s">
        <v>423</v>
      </c>
      <c r="B6" t="s">
        <v>331</v>
      </c>
      <c r="C6">
        <v>163215</v>
      </c>
      <c r="D6">
        <v>47533</v>
      </c>
      <c r="E6">
        <v>38676</v>
      </c>
      <c r="F6">
        <v>39665</v>
      </c>
      <c r="G6">
        <v>46212</v>
      </c>
      <c r="H6">
        <v>48394</v>
      </c>
      <c r="I6">
        <v>48873</v>
      </c>
      <c r="J6">
        <v>57183</v>
      </c>
      <c r="K6">
        <v>37993</v>
      </c>
      <c r="L6">
        <v>181278</v>
      </c>
      <c r="M6">
        <v>175671</v>
      </c>
      <c r="N6">
        <v>147732</v>
      </c>
      <c r="O6">
        <v>184174</v>
      </c>
    </row>
    <row r="7" spans="1:15" ht="15.6" x14ac:dyDescent="0.3">
      <c r="A7" t="s">
        <v>423</v>
      </c>
      <c r="B7" t="s">
        <v>497</v>
      </c>
      <c r="C7">
        <v>8039450</v>
      </c>
      <c r="D7">
        <v>7952410</v>
      </c>
      <c r="E7">
        <v>8045225</v>
      </c>
      <c r="F7">
        <v>8000775</v>
      </c>
      <c r="G7">
        <v>7700533</v>
      </c>
      <c r="H7">
        <v>7865048</v>
      </c>
      <c r="I7">
        <v>7858494</v>
      </c>
      <c r="J7">
        <v>8194161</v>
      </c>
      <c r="K7">
        <v>8030261</v>
      </c>
      <c r="L7">
        <v>8018761</v>
      </c>
      <c r="M7">
        <v>8069465</v>
      </c>
      <c r="N7">
        <v>8149088</v>
      </c>
      <c r="O7">
        <v>8033318</v>
      </c>
    </row>
    <row r="8" spans="1:15" ht="15.6" x14ac:dyDescent="0.3">
      <c r="A8" t="s">
        <v>422</v>
      </c>
      <c r="B8" t="s">
        <v>493</v>
      </c>
      <c r="C8">
        <v>3499340</v>
      </c>
      <c r="D8">
        <v>3402421</v>
      </c>
      <c r="E8">
        <v>3562150</v>
      </c>
      <c r="F8">
        <v>3663792</v>
      </c>
      <c r="G8">
        <v>3519861</v>
      </c>
      <c r="H8">
        <v>3317745</v>
      </c>
      <c r="I8">
        <v>3464535</v>
      </c>
      <c r="J8">
        <v>3554372</v>
      </c>
      <c r="K8">
        <v>3429916</v>
      </c>
      <c r="L8">
        <v>3378058</v>
      </c>
      <c r="M8">
        <v>3574693</v>
      </c>
      <c r="N8">
        <v>3696510</v>
      </c>
      <c r="O8">
        <v>3681355</v>
      </c>
    </row>
    <row r="9" spans="1:15" ht="15.6" x14ac:dyDescent="0.3">
      <c r="A9" t="s">
        <v>422</v>
      </c>
      <c r="B9" t="s">
        <v>494</v>
      </c>
      <c r="C9">
        <v>265015</v>
      </c>
      <c r="D9">
        <v>338082</v>
      </c>
      <c r="E9">
        <v>304783</v>
      </c>
      <c r="F9">
        <v>377309</v>
      </c>
      <c r="G9">
        <v>265208</v>
      </c>
      <c r="H9">
        <v>302781</v>
      </c>
      <c r="I9">
        <v>300722</v>
      </c>
      <c r="J9">
        <v>306233</v>
      </c>
      <c r="K9">
        <v>294880</v>
      </c>
      <c r="L9">
        <v>304132</v>
      </c>
      <c r="M9">
        <v>281600</v>
      </c>
      <c r="N9">
        <v>300778</v>
      </c>
      <c r="O9">
        <v>285792</v>
      </c>
    </row>
    <row r="10" spans="1:15" ht="15.6" x14ac:dyDescent="0.3">
      <c r="A10" t="s">
        <v>422</v>
      </c>
      <c r="B10" t="s">
        <v>495</v>
      </c>
      <c r="C10">
        <v>294</v>
      </c>
      <c r="D10">
        <v>762</v>
      </c>
      <c r="E10">
        <v>985</v>
      </c>
      <c r="F10">
        <v>952</v>
      </c>
      <c r="G10">
        <v>1680</v>
      </c>
      <c r="H10">
        <v>431</v>
      </c>
      <c r="I10">
        <v>360</v>
      </c>
      <c r="J10">
        <v>593</v>
      </c>
      <c r="K10">
        <v>218</v>
      </c>
      <c r="L10">
        <v>615</v>
      </c>
      <c r="M10">
        <v>1703</v>
      </c>
      <c r="N10">
        <v>585</v>
      </c>
      <c r="O10">
        <v>631</v>
      </c>
    </row>
    <row r="11" spans="1:15" ht="15.6" x14ac:dyDescent="0.3">
      <c r="A11" t="s">
        <v>422</v>
      </c>
      <c r="B11" t="s">
        <v>496</v>
      </c>
      <c r="C11">
        <v>103022</v>
      </c>
      <c r="D11">
        <v>107909</v>
      </c>
      <c r="E11">
        <v>113076</v>
      </c>
      <c r="F11">
        <v>108243</v>
      </c>
      <c r="G11">
        <v>96691</v>
      </c>
      <c r="H11">
        <v>85550</v>
      </c>
      <c r="I11">
        <v>97140</v>
      </c>
      <c r="J11">
        <v>109551</v>
      </c>
      <c r="K11">
        <v>110095</v>
      </c>
      <c r="L11">
        <v>103023</v>
      </c>
      <c r="M11">
        <v>106332</v>
      </c>
      <c r="N11">
        <v>105454</v>
      </c>
      <c r="O11">
        <v>106170</v>
      </c>
    </row>
    <row r="12" spans="1:15" ht="15.6" x14ac:dyDescent="0.3">
      <c r="A12" t="s">
        <v>422</v>
      </c>
      <c r="B12" t="s">
        <v>331</v>
      </c>
      <c r="C12">
        <v>344727</v>
      </c>
      <c r="D12">
        <v>131323</v>
      </c>
      <c r="E12">
        <v>152127</v>
      </c>
      <c r="F12">
        <v>142535</v>
      </c>
      <c r="G12">
        <v>127134</v>
      </c>
      <c r="H12">
        <v>140177</v>
      </c>
      <c r="I12">
        <v>136059</v>
      </c>
      <c r="J12">
        <v>168032</v>
      </c>
      <c r="K12">
        <v>119866</v>
      </c>
      <c r="L12">
        <v>338536</v>
      </c>
      <c r="M12">
        <v>335372</v>
      </c>
      <c r="N12">
        <v>321263</v>
      </c>
      <c r="O12">
        <v>315762</v>
      </c>
    </row>
    <row r="13" spans="1:15" ht="15.6" x14ac:dyDescent="0.3">
      <c r="A13" t="s">
        <v>422</v>
      </c>
      <c r="B13" t="s">
        <v>497</v>
      </c>
      <c r="C13">
        <v>4212398</v>
      </c>
      <c r="D13">
        <v>3980497</v>
      </c>
      <c r="E13">
        <v>4133121</v>
      </c>
      <c r="F13">
        <v>4292831</v>
      </c>
      <c r="G13">
        <v>4010574</v>
      </c>
      <c r="H13">
        <v>3846684</v>
      </c>
      <c r="I13">
        <v>3998816</v>
      </c>
      <c r="J13">
        <v>4138781</v>
      </c>
      <c r="K13">
        <v>3954975</v>
      </c>
      <c r="L13">
        <v>4124364</v>
      </c>
      <c r="M13">
        <v>4299700</v>
      </c>
      <c r="N13">
        <v>4424590</v>
      </c>
      <c r="O13">
        <v>4389710</v>
      </c>
    </row>
  </sheetData>
  <pageMargins left="0.70000000000000007" right="0.70000000000000007" top="0.75" bottom="0.75" header="0.30000000000000004" footer="0.3000000000000000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C4A7-5A87-4B50-ADFF-B7BE7015FC61}">
  <dimension ref="A1:O23"/>
  <sheetViews>
    <sheetView workbookViewId="0"/>
  </sheetViews>
  <sheetFormatPr baseColWidth="10" defaultColWidth="11" defaultRowHeight="15.9" x14ac:dyDescent="0.3"/>
  <cols>
    <col min="1" max="1" width="11" customWidth="1"/>
    <col min="2" max="2" width="25.09765625" bestFit="1" customWidth="1"/>
    <col min="3" max="3" width="13.09765625" bestFit="1" customWidth="1"/>
    <col min="4" max="4" width="11" customWidth="1"/>
  </cols>
  <sheetData>
    <row r="1" spans="1:15" ht="15.6" x14ac:dyDescent="0.3">
      <c r="A1" t="s">
        <v>491</v>
      </c>
      <c r="B1" t="s">
        <v>453</v>
      </c>
      <c r="C1" t="s">
        <v>432</v>
      </c>
      <c r="D1" t="s">
        <v>433</v>
      </c>
      <c r="E1" t="s">
        <v>434</v>
      </c>
      <c r="F1" t="s">
        <v>435</v>
      </c>
      <c r="G1" t="s">
        <v>436</v>
      </c>
      <c r="H1" t="s">
        <v>437</v>
      </c>
      <c r="I1" t="s">
        <v>438</v>
      </c>
      <c r="J1" t="s">
        <v>439</v>
      </c>
      <c r="K1" t="s">
        <v>440</v>
      </c>
      <c r="L1" t="s">
        <v>441</v>
      </c>
      <c r="M1" t="s">
        <v>442</v>
      </c>
      <c r="N1" t="s">
        <v>443</v>
      </c>
      <c r="O1" t="s">
        <v>444</v>
      </c>
    </row>
    <row r="2" spans="1:15" ht="15.6" x14ac:dyDescent="0.3">
      <c r="A2" t="s">
        <v>423</v>
      </c>
      <c r="B2" t="s">
        <v>498</v>
      </c>
      <c r="C2" s="17">
        <v>5516283</v>
      </c>
      <c r="D2" s="17">
        <v>4337593</v>
      </c>
      <c r="E2" s="17">
        <v>4806352</v>
      </c>
      <c r="F2" s="17">
        <v>4662337</v>
      </c>
      <c r="G2" s="17">
        <v>5046101</v>
      </c>
      <c r="H2" s="17">
        <v>5276325</v>
      </c>
      <c r="I2" s="17">
        <v>5506017</v>
      </c>
      <c r="J2" s="17">
        <v>5410464</v>
      </c>
      <c r="K2" s="17">
        <v>5583993</v>
      </c>
      <c r="L2" s="17">
        <v>5638504</v>
      </c>
      <c r="M2" s="17">
        <v>5874529</v>
      </c>
      <c r="N2" s="17">
        <v>5848667</v>
      </c>
      <c r="O2" s="17">
        <v>5845317</v>
      </c>
    </row>
    <row r="3" spans="1:15" ht="15.6" x14ac:dyDescent="0.3">
      <c r="A3" t="s">
        <v>423</v>
      </c>
      <c r="B3" t="s">
        <v>499</v>
      </c>
      <c r="C3" s="17">
        <v>409190</v>
      </c>
      <c r="D3" s="17">
        <v>762727</v>
      </c>
      <c r="E3" s="17">
        <v>693946</v>
      </c>
      <c r="F3" s="17">
        <v>674545</v>
      </c>
      <c r="G3" s="17">
        <v>682985</v>
      </c>
      <c r="H3" s="17">
        <v>646978</v>
      </c>
      <c r="I3" s="17">
        <v>513232</v>
      </c>
      <c r="J3" s="17">
        <v>442743</v>
      </c>
      <c r="K3" s="17">
        <v>439323</v>
      </c>
      <c r="L3" s="17">
        <v>423272</v>
      </c>
      <c r="M3" s="17">
        <v>392807</v>
      </c>
      <c r="N3" s="17">
        <v>388575</v>
      </c>
      <c r="O3" s="17">
        <v>416846</v>
      </c>
    </row>
    <row r="4" spans="1:15" ht="15.6" x14ac:dyDescent="0.3">
      <c r="A4" t="s">
        <v>423</v>
      </c>
      <c r="B4" t="s">
        <v>500</v>
      </c>
      <c r="C4" s="17">
        <v>405592</v>
      </c>
      <c r="D4" s="17">
        <v>474619</v>
      </c>
      <c r="E4" s="17">
        <v>464869</v>
      </c>
      <c r="F4" s="17">
        <v>458373</v>
      </c>
      <c r="G4" s="17">
        <v>487279</v>
      </c>
      <c r="H4" s="17">
        <v>494098</v>
      </c>
      <c r="I4" s="17">
        <v>437816</v>
      </c>
      <c r="J4" s="17">
        <v>397686</v>
      </c>
      <c r="K4" s="17">
        <v>382463</v>
      </c>
      <c r="L4" s="17">
        <v>447962</v>
      </c>
      <c r="M4" s="17">
        <v>408364</v>
      </c>
      <c r="N4" s="17">
        <v>342977</v>
      </c>
      <c r="O4" s="17">
        <v>343303</v>
      </c>
    </row>
    <row r="5" spans="1:15" ht="15.6" x14ac:dyDescent="0.3">
      <c r="A5" t="s">
        <v>423</v>
      </c>
      <c r="B5" t="s">
        <v>501</v>
      </c>
      <c r="C5" s="17">
        <v>1374857</v>
      </c>
      <c r="D5" s="17">
        <v>1818916</v>
      </c>
      <c r="E5" s="17">
        <v>1541069</v>
      </c>
      <c r="F5" s="17">
        <v>1455658</v>
      </c>
      <c r="G5" s="17">
        <v>1493322</v>
      </c>
      <c r="H5" s="17">
        <v>1417840</v>
      </c>
      <c r="I5" s="17">
        <v>1397483</v>
      </c>
      <c r="J5" s="17">
        <v>1447954</v>
      </c>
      <c r="K5" s="17">
        <v>1438322</v>
      </c>
      <c r="L5" s="17">
        <v>1355682</v>
      </c>
      <c r="M5" s="17">
        <v>1265692</v>
      </c>
      <c r="N5" s="17">
        <v>1224131</v>
      </c>
      <c r="O5" s="17">
        <v>1206242</v>
      </c>
    </row>
    <row r="6" spans="1:15" ht="15.6" x14ac:dyDescent="0.3">
      <c r="A6" t="s">
        <v>423</v>
      </c>
      <c r="B6" t="s">
        <v>501</v>
      </c>
      <c r="C6" s="17">
        <v>8039450</v>
      </c>
      <c r="D6" s="17">
        <v>7952410</v>
      </c>
      <c r="E6" s="17">
        <v>8045225</v>
      </c>
      <c r="F6" s="17">
        <v>8000775</v>
      </c>
      <c r="G6" s="17">
        <v>7700533</v>
      </c>
      <c r="H6" s="17">
        <v>7865048</v>
      </c>
      <c r="I6" s="17">
        <v>7858494</v>
      </c>
      <c r="J6" s="17">
        <v>8194161</v>
      </c>
      <c r="K6" s="17">
        <v>8030261</v>
      </c>
      <c r="L6" s="17">
        <v>8018761</v>
      </c>
      <c r="M6" s="17">
        <v>8069465</v>
      </c>
      <c r="N6" s="17">
        <v>8149088</v>
      </c>
      <c r="O6" s="17">
        <v>8033318</v>
      </c>
    </row>
    <row r="7" spans="1:15" ht="15.6" x14ac:dyDescent="0.3">
      <c r="A7" t="s">
        <v>423</v>
      </c>
      <c r="B7" t="s">
        <v>502</v>
      </c>
      <c r="C7" s="17">
        <v>6331065</v>
      </c>
      <c r="D7" s="17">
        <v>5574939</v>
      </c>
      <c r="E7" s="17">
        <v>5965167</v>
      </c>
      <c r="F7" s="17">
        <v>5795255</v>
      </c>
      <c r="G7" s="17">
        <v>6216365</v>
      </c>
      <c r="H7" s="17">
        <v>6417401</v>
      </c>
      <c r="I7" s="17">
        <v>6457065</v>
      </c>
      <c r="J7" s="17">
        <v>6250893</v>
      </c>
      <c r="K7" s="17">
        <v>6405779</v>
      </c>
      <c r="L7" s="17">
        <v>6509738</v>
      </c>
      <c r="M7" s="17">
        <v>6675700</v>
      </c>
      <c r="N7" s="17">
        <v>6580219</v>
      </c>
      <c r="O7" s="17">
        <v>6605466</v>
      </c>
    </row>
    <row r="8" spans="1:15" ht="15.6" x14ac:dyDescent="0.3">
      <c r="A8" t="s">
        <v>423</v>
      </c>
      <c r="B8" t="s">
        <v>503</v>
      </c>
      <c r="C8" s="17">
        <v>7705922</v>
      </c>
      <c r="D8" s="17">
        <v>7393855</v>
      </c>
      <c r="E8" s="17">
        <v>7506236</v>
      </c>
      <c r="F8" s="17">
        <v>7250913</v>
      </c>
      <c r="G8" s="17">
        <v>7709687</v>
      </c>
      <c r="H8" s="17">
        <v>7835241</v>
      </c>
      <c r="I8" s="17">
        <v>7854548</v>
      </c>
      <c r="J8" s="17">
        <v>7698847</v>
      </c>
      <c r="K8" s="17">
        <v>7844101</v>
      </c>
      <c r="L8" s="17">
        <v>7865420</v>
      </c>
      <c r="M8" s="17">
        <v>7941392</v>
      </c>
      <c r="N8" s="17">
        <v>7804350</v>
      </c>
      <c r="O8" s="17">
        <v>7811708</v>
      </c>
    </row>
    <row r="9" spans="1:15" ht="15.6" x14ac:dyDescent="0.3">
      <c r="A9" t="s">
        <v>423</v>
      </c>
      <c r="B9" t="s">
        <v>504</v>
      </c>
      <c r="C9" s="17">
        <v>405592</v>
      </c>
      <c r="D9" s="17">
        <v>474619</v>
      </c>
      <c r="E9" s="17">
        <v>464869</v>
      </c>
      <c r="F9" s="17">
        <v>458373</v>
      </c>
      <c r="G9" s="17">
        <v>487279</v>
      </c>
      <c r="H9" s="17">
        <v>494098</v>
      </c>
      <c r="I9" s="17">
        <v>437816</v>
      </c>
      <c r="J9" s="17">
        <v>397686</v>
      </c>
      <c r="K9" s="17">
        <v>382463</v>
      </c>
      <c r="L9" s="17">
        <v>447962</v>
      </c>
      <c r="M9" s="17">
        <v>408364</v>
      </c>
      <c r="N9" s="17">
        <v>342977</v>
      </c>
      <c r="O9" s="17">
        <v>343303</v>
      </c>
    </row>
    <row r="10" spans="1:15" ht="15.6" x14ac:dyDescent="0.3">
      <c r="A10" t="s">
        <v>423</v>
      </c>
      <c r="B10" t="s">
        <v>505</v>
      </c>
      <c r="C10" s="15">
        <v>6.4100000000000004E-2</v>
      </c>
      <c r="D10" s="15">
        <v>8.5099999999999995E-2</v>
      </c>
      <c r="E10" s="15">
        <v>7.7899999999999997E-2</v>
      </c>
      <c r="F10" s="15">
        <v>7.9100000000000004E-2</v>
      </c>
      <c r="G10" s="15">
        <v>7.8399999999999997E-2</v>
      </c>
      <c r="H10" s="15">
        <v>7.6999999999999999E-2</v>
      </c>
      <c r="I10" s="15">
        <v>6.7799999999999999E-2</v>
      </c>
      <c r="J10" s="15">
        <v>6.3600000000000004E-2</v>
      </c>
      <c r="K10" s="15">
        <v>5.9700000000000003E-2</v>
      </c>
      <c r="L10" s="15">
        <v>6.88E-2</v>
      </c>
      <c r="M10" s="15">
        <v>6.1199999999999997E-2</v>
      </c>
      <c r="N10" s="15">
        <v>5.21E-2</v>
      </c>
      <c r="O10" s="15">
        <v>5.1999999999999998E-2</v>
      </c>
    </row>
    <row r="11" spans="1:15" ht="15.6" x14ac:dyDescent="0.3">
      <c r="A11" t="s">
        <v>423</v>
      </c>
      <c r="B11" t="s">
        <v>506</v>
      </c>
      <c r="C11" s="17">
        <v>1780449</v>
      </c>
      <c r="D11" s="17">
        <v>2293535</v>
      </c>
      <c r="E11" s="17">
        <v>2005938</v>
      </c>
      <c r="F11" s="17">
        <v>1914031</v>
      </c>
      <c r="G11" s="17">
        <v>1980601</v>
      </c>
      <c r="H11" s="17">
        <v>1911938</v>
      </c>
      <c r="I11" s="17">
        <v>1835299</v>
      </c>
      <c r="J11" s="17">
        <v>1845640</v>
      </c>
      <c r="K11" s="17">
        <v>1820785</v>
      </c>
      <c r="L11" s="17">
        <v>1803644</v>
      </c>
      <c r="M11" s="17">
        <v>1674056</v>
      </c>
      <c r="N11" s="17">
        <v>1567108</v>
      </c>
      <c r="O11" s="17">
        <v>1549545</v>
      </c>
    </row>
    <row r="12" spans="1:15" ht="15.6" x14ac:dyDescent="0.3">
      <c r="A12" t="s">
        <v>423</v>
      </c>
      <c r="B12" t="s">
        <v>507</v>
      </c>
      <c r="C12" s="15">
        <v>0.23100000000000001</v>
      </c>
      <c r="D12" s="15">
        <v>0.31019999999999998</v>
      </c>
      <c r="E12" s="15">
        <v>0.26719999999999999</v>
      </c>
      <c r="F12" s="15">
        <v>0.26400000000000001</v>
      </c>
      <c r="G12" s="15">
        <v>0.25690000000000002</v>
      </c>
      <c r="H12" s="15">
        <v>0.24399999999999999</v>
      </c>
      <c r="I12" s="15">
        <v>0.23369999999999999</v>
      </c>
      <c r="J12" s="15">
        <v>0.2397</v>
      </c>
      <c r="K12" s="15">
        <v>0.2321</v>
      </c>
      <c r="L12" s="15">
        <v>0.2293</v>
      </c>
      <c r="M12" s="15">
        <v>0.21079999999999999</v>
      </c>
      <c r="N12" s="15">
        <v>0.20080000000000001</v>
      </c>
      <c r="O12" s="15">
        <v>0.19839999999999999</v>
      </c>
    </row>
    <row r="13" spans="1:15" ht="15.6" x14ac:dyDescent="0.3">
      <c r="A13" t="s">
        <v>422</v>
      </c>
      <c r="B13" t="s">
        <v>498</v>
      </c>
      <c r="C13" s="17">
        <v>8850535</v>
      </c>
      <c r="D13" s="17">
        <v>7672008</v>
      </c>
      <c r="E13" s="17">
        <v>8010691</v>
      </c>
      <c r="F13" s="17">
        <v>7928458</v>
      </c>
      <c r="G13" s="17">
        <v>8279770</v>
      </c>
      <c r="H13" s="17">
        <v>8702145</v>
      </c>
      <c r="I13" s="17">
        <v>8893645</v>
      </c>
      <c r="J13" s="17">
        <v>8964681</v>
      </c>
      <c r="K13" s="17">
        <v>9038391</v>
      </c>
      <c r="L13" s="17">
        <v>9188833</v>
      </c>
      <c r="M13" s="17">
        <v>9203694</v>
      </c>
      <c r="N13" s="17">
        <v>9053370</v>
      </c>
      <c r="O13" s="17">
        <v>8958748</v>
      </c>
    </row>
    <row r="14" spans="1:15" ht="15.6" x14ac:dyDescent="0.3">
      <c r="A14" t="s">
        <v>422</v>
      </c>
      <c r="B14" t="s">
        <v>499</v>
      </c>
      <c r="C14" s="17">
        <v>745015</v>
      </c>
      <c r="D14" s="17">
        <v>1235939</v>
      </c>
      <c r="E14" s="17">
        <v>1216492</v>
      </c>
      <c r="F14" s="17">
        <v>1007356</v>
      </c>
      <c r="G14" s="17">
        <v>1081987</v>
      </c>
      <c r="H14" s="17">
        <v>1104399</v>
      </c>
      <c r="I14" s="17">
        <v>930747</v>
      </c>
      <c r="J14" s="17">
        <v>702811</v>
      </c>
      <c r="K14" s="17">
        <v>766744</v>
      </c>
      <c r="L14" s="17">
        <v>698791</v>
      </c>
      <c r="M14" s="17">
        <v>612344</v>
      </c>
      <c r="N14" s="17">
        <v>638884</v>
      </c>
      <c r="O14" s="17">
        <v>737760</v>
      </c>
    </row>
    <row r="15" spans="1:15" ht="15.6" x14ac:dyDescent="0.3">
      <c r="A15" t="s">
        <v>422</v>
      </c>
      <c r="B15" t="s">
        <v>500</v>
      </c>
      <c r="C15" s="17">
        <v>574824</v>
      </c>
      <c r="D15" s="17">
        <v>762065</v>
      </c>
      <c r="E15" s="17">
        <v>693816</v>
      </c>
      <c r="F15" s="17">
        <v>696559</v>
      </c>
      <c r="G15" s="17">
        <v>698419</v>
      </c>
      <c r="H15" s="17">
        <v>683268</v>
      </c>
      <c r="I15" s="17">
        <v>629427</v>
      </c>
      <c r="J15" s="17">
        <v>574331</v>
      </c>
      <c r="K15" s="17">
        <v>560582</v>
      </c>
      <c r="L15" s="17">
        <v>564455</v>
      </c>
      <c r="M15" s="17">
        <v>520670</v>
      </c>
      <c r="N15" s="17">
        <v>472596</v>
      </c>
      <c r="O15" s="17">
        <v>498746</v>
      </c>
    </row>
    <row r="16" spans="1:15" ht="15.6" x14ac:dyDescent="0.3">
      <c r="A16" t="s">
        <v>422</v>
      </c>
      <c r="B16" t="s">
        <v>501</v>
      </c>
      <c r="C16" s="17">
        <v>1000655</v>
      </c>
      <c r="D16" s="17">
        <v>1641384</v>
      </c>
      <c r="E16" s="17">
        <v>1294246</v>
      </c>
      <c r="F16" s="17">
        <v>1299052</v>
      </c>
      <c r="G16" s="17">
        <v>1165933</v>
      </c>
      <c r="H16" s="17">
        <v>1140209</v>
      </c>
      <c r="I16" s="17">
        <v>1120455</v>
      </c>
      <c r="J16" s="17">
        <v>1142449</v>
      </c>
      <c r="K16" s="17">
        <v>1222746</v>
      </c>
      <c r="L16" s="17">
        <v>938031</v>
      </c>
      <c r="M16" s="17">
        <v>880269</v>
      </c>
      <c r="N16" s="17">
        <v>914759</v>
      </c>
      <c r="O16" s="17">
        <v>878998</v>
      </c>
    </row>
    <row r="17" spans="1:15" ht="15.6" x14ac:dyDescent="0.3">
      <c r="A17" t="s">
        <v>422</v>
      </c>
      <c r="B17" t="s">
        <v>501</v>
      </c>
      <c r="C17" s="17">
        <v>4212398</v>
      </c>
      <c r="D17" s="17">
        <v>3980497</v>
      </c>
      <c r="E17" s="17">
        <v>4133121</v>
      </c>
      <c r="F17" s="17">
        <v>4292831</v>
      </c>
      <c r="G17" s="17">
        <v>4010574</v>
      </c>
      <c r="H17" s="17">
        <v>3846684</v>
      </c>
      <c r="I17" s="17">
        <v>3998816</v>
      </c>
      <c r="J17" s="17">
        <v>4138781</v>
      </c>
      <c r="K17" s="17">
        <v>3954975</v>
      </c>
      <c r="L17" s="17">
        <v>4124364</v>
      </c>
      <c r="M17" s="17">
        <v>4299700</v>
      </c>
      <c r="N17" s="17">
        <v>4424590</v>
      </c>
      <c r="O17" s="17">
        <v>4389710</v>
      </c>
    </row>
    <row r="18" spans="1:15" ht="15.6" x14ac:dyDescent="0.3">
      <c r="A18" t="s">
        <v>422</v>
      </c>
      <c r="B18" t="s">
        <v>502</v>
      </c>
      <c r="C18" s="17">
        <v>10170374</v>
      </c>
      <c r="D18" s="17">
        <v>9670012</v>
      </c>
      <c r="E18" s="17">
        <v>9920999</v>
      </c>
      <c r="F18" s="17">
        <v>9632373</v>
      </c>
      <c r="G18" s="17">
        <v>10060176</v>
      </c>
      <c r="H18" s="17">
        <v>10489812</v>
      </c>
      <c r="I18" s="17">
        <v>10453819</v>
      </c>
      <c r="J18" s="17">
        <v>10241823</v>
      </c>
      <c r="K18" s="17">
        <v>10365717</v>
      </c>
      <c r="L18" s="17">
        <v>10452079</v>
      </c>
      <c r="M18" s="17">
        <v>10336708</v>
      </c>
      <c r="N18" s="17">
        <v>10164850</v>
      </c>
      <c r="O18" s="17">
        <v>10195254</v>
      </c>
    </row>
    <row r="19" spans="1:15" ht="15.6" x14ac:dyDescent="0.3">
      <c r="A19" t="s">
        <v>422</v>
      </c>
      <c r="B19" t="s">
        <v>503</v>
      </c>
      <c r="C19" s="17">
        <v>11171029</v>
      </c>
      <c r="D19" s="17">
        <v>11311396</v>
      </c>
      <c r="E19" s="17">
        <v>11215245</v>
      </c>
      <c r="F19" s="17">
        <v>10931425</v>
      </c>
      <c r="G19" s="17">
        <v>11226109</v>
      </c>
      <c r="H19" s="17">
        <v>11630021</v>
      </c>
      <c r="I19" s="17">
        <v>11574274</v>
      </c>
      <c r="J19" s="17">
        <v>11384272</v>
      </c>
      <c r="K19" s="17">
        <v>11588463</v>
      </c>
      <c r="L19" s="17">
        <v>11390110</v>
      </c>
      <c r="M19" s="17">
        <v>11216977</v>
      </c>
      <c r="N19" s="17">
        <v>11079609</v>
      </c>
      <c r="O19" s="17">
        <v>11074252</v>
      </c>
    </row>
    <row r="20" spans="1:15" ht="15.6" x14ac:dyDescent="0.3">
      <c r="A20" t="s">
        <v>422</v>
      </c>
      <c r="B20" t="s">
        <v>504</v>
      </c>
      <c r="C20" s="17">
        <v>574824</v>
      </c>
      <c r="D20" s="17">
        <v>762065</v>
      </c>
      <c r="E20" s="17">
        <v>693816</v>
      </c>
      <c r="F20" s="17">
        <v>696559</v>
      </c>
      <c r="G20" s="17">
        <v>698419</v>
      </c>
      <c r="H20" s="17">
        <v>683268</v>
      </c>
      <c r="I20" s="17">
        <v>629427</v>
      </c>
      <c r="J20" s="17">
        <v>574331</v>
      </c>
      <c r="K20" s="17">
        <v>560582</v>
      </c>
      <c r="L20" s="17">
        <v>564455</v>
      </c>
      <c r="M20" s="17">
        <v>520670</v>
      </c>
      <c r="N20" s="17">
        <v>472596</v>
      </c>
      <c r="O20" s="17">
        <v>498746</v>
      </c>
    </row>
    <row r="21" spans="1:15" ht="15.6" x14ac:dyDescent="0.3">
      <c r="A21" t="s">
        <v>422</v>
      </c>
      <c r="B21" t="s">
        <v>505</v>
      </c>
      <c r="C21" s="15">
        <v>5.6500000000000002E-2</v>
      </c>
      <c r="D21" s="15">
        <v>7.8799999999999995E-2</v>
      </c>
      <c r="E21" s="15">
        <v>6.9900000000000004E-2</v>
      </c>
      <c r="F21" s="15">
        <v>7.2300000000000003E-2</v>
      </c>
      <c r="G21" s="15">
        <v>6.9400000000000003E-2</v>
      </c>
      <c r="H21" s="15">
        <v>6.5100000000000005E-2</v>
      </c>
      <c r="I21" s="15">
        <v>6.0199999999999997E-2</v>
      </c>
      <c r="J21" s="15">
        <v>5.6099999999999997E-2</v>
      </c>
      <c r="K21" s="15">
        <v>5.4100000000000002E-2</v>
      </c>
      <c r="L21" s="15">
        <v>5.3999999999999999E-2</v>
      </c>
      <c r="M21" s="15">
        <v>5.04E-2</v>
      </c>
      <c r="N21" s="15">
        <v>4.65E-2</v>
      </c>
      <c r="O21" s="15">
        <v>4.8899999999999999E-2</v>
      </c>
    </row>
    <row r="22" spans="1:15" ht="15.6" x14ac:dyDescent="0.3">
      <c r="A22" t="s">
        <v>422</v>
      </c>
      <c r="B22" t="s">
        <v>506</v>
      </c>
      <c r="C22" s="17">
        <v>1575479</v>
      </c>
      <c r="D22" s="17">
        <v>2403449</v>
      </c>
      <c r="E22" s="17">
        <v>1988062</v>
      </c>
      <c r="F22" s="17">
        <v>1995611</v>
      </c>
      <c r="G22" s="17">
        <v>1864352</v>
      </c>
      <c r="H22" s="17">
        <v>1823477</v>
      </c>
      <c r="I22" s="17">
        <v>1749882</v>
      </c>
      <c r="J22" s="17">
        <v>1716780</v>
      </c>
      <c r="K22" s="17">
        <v>1783328</v>
      </c>
      <c r="L22" s="17">
        <v>1502486</v>
      </c>
      <c r="M22" s="17">
        <v>1400939</v>
      </c>
      <c r="N22" s="17">
        <v>1387355</v>
      </c>
      <c r="O22" s="17">
        <v>1377744</v>
      </c>
    </row>
    <row r="23" spans="1:15" ht="15.6" x14ac:dyDescent="0.3">
      <c r="A23" t="s">
        <v>422</v>
      </c>
      <c r="B23" t="s">
        <v>507</v>
      </c>
      <c r="C23" s="15">
        <v>0.14099999999999999</v>
      </c>
      <c r="D23" s="15">
        <v>0.21249999999999999</v>
      </c>
      <c r="E23" s="15">
        <v>0.17730000000000001</v>
      </c>
      <c r="F23" s="15">
        <v>0.18260000000000001</v>
      </c>
      <c r="G23" s="15">
        <v>0.1661</v>
      </c>
      <c r="H23" s="15">
        <v>0.15679999999999999</v>
      </c>
      <c r="I23" s="15">
        <v>0.1512</v>
      </c>
      <c r="J23" s="15">
        <v>0.15079999999999999</v>
      </c>
      <c r="K23" s="15">
        <v>0.15390000000000001</v>
      </c>
      <c r="L23" s="15">
        <v>0.13189999999999999</v>
      </c>
      <c r="M23" s="15">
        <v>0.1249</v>
      </c>
      <c r="N23" s="15">
        <v>0.12520000000000001</v>
      </c>
      <c r="O23" s="15">
        <v>0.1244</v>
      </c>
    </row>
  </sheetData>
  <pageMargins left="0.70000000000000007" right="0.70000000000000007" top="0.75" bottom="0.75" header="0.30000000000000004" footer="0.3000000000000000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CEDC-233C-437A-8DE5-ACDFC1E72F23}">
  <dimension ref="A1:U12"/>
  <sheetViews>
    <sheetView workbookViewId="0"/>
  </sheetViews>
  <sheetFormatPr baseColWidth="10" defaultColWidth="11" defaultRowHeight="15.9" x14ac:dyDescent="0.3"/>
  <cols>
    <col min="1" max="1" width="19.59765625" bestFit="1" customWidth="1"/>
    <col min="2" max="2" width="11" customWidth="1"/>
  </cols>
  <sheetData>
    <row r="1" spans="1:21" ht="15.6" x14ac:dyDescent="0.3">
      <c r="A1" t="s">
        <v>453</v>
      </c>
      <c r="B1" t="s">
        <v>427</v>
      </c>
      <c r="C1" t="s">
        <v>428</v>
      </c>
      <c r="D1" t="s">
        <v>429</v>
      </c>
      <c r="E1" t="s">
        <v>430</v>
      </c>
      <c r="F1" t="s">
        <v>431</v>
      </c>
      <c r="G1" t="s">
        <v>432</v>
      </c>
      <c r="H1" t="s">
        <v>433</v>
      </c>
      <c r="I1" t="s">
        <v>434</v>
      </c>
      <c r="J1" t="s">
        <v>435</v>
      </c>
      <c r="K1" t="s">
        <v>436</v>
      </c>
      <c r="L1" t="s">
        <v>437</v>
      </c>
      <c r="M1" t="s">
        <v>438</v>
      </c>
      <c r="N1" s="13" t="s">
        <v>439</v>
      </c>
      <c r="O1" s="13" t="s">
        <v>440</v>
      </c>
      <c r="P1" s="13" t="s">
        <v>441</v>
      </c>
      <c r="Q1" s="13" t="s">
        <v>442</v>
      </c>
      <c r="R1" s="13" t="s">
        <v>443</v>
      </c>
      <c r="S1" s="13" t="s">
        <v>444</v>
      </c>
      <c r="T1" s="13"/>
      <c r="U1" s="13"/>
    </row>
    <row r="2" spans="1:21" ht="15.6" x14ac:dyDescent="0.3">
      <c r="A2" t="s">
        <v>498</v>
      </c>
      <c r="B2">
        <v>14537822</v>
      </c>
      <c r="C2">
        <v>14325694</v>
      </c>
      <c r="D2">
        <v>14667717</v>
      </c>
      <c r="E2">
        <v>14718711</v>
      </c>
      <c r="F2">
        <v>14708418</v>
      </c>
      <c r="G2">
        <v>14366818</v>
      </c>
      <c r="H2">
        <v>12009601</v>
      </c>
      <c r="I2">
        <v>12817043</v>
      </c>
      <c r="J2">
        <v>12590795</v>
      </c>
      <c r="K2">
        <v>13325871</v>
      </c>
      <c r="L2">
        <v>13978470</v>
      </c>
      <c r="M2">
        <v>14399662</v>
      </c>
      <c r="N2">
        <v>14375145</v>
      </c>
      <c r="O2">
        <v>14622384</v>
      </c>
      <c r="P2">
        <v>14827337</v>
      </c>
      <c r="Q2">
        <v>15078223</v>
      </c>
      <c r="R2">
        <v>14902037</v>
      </c>
      <c r="S2">
        <v>14804065</v>
      </c>
    </row>
    <row r="3" spans="1:21" ht="15.6" x14ac:dyDescent="0.3">
      <c r="A3" t="s">
        <v>499</v>
      </c>
      <c r="B3">
        <v>935165</v>
      </c>
      <c r="C3">
        <v>918656</v>
      </c>
      <c r="D3">
        <v>1086124</v>
      </c>
      <c r="E3">
        <v>1065084</v>
      </c>
      <c r="F3">
        <v>1060015</v>
      </c>
      <c r="G3">
        <v>1154205</v>
      </c>
      <c r="H3">
        <v>1998666</v>
      </c>
      <c r="I3">
        <v>1910438</v>
      </c>
      <c r="J3">
        <v>1681901</v>
      </c>
      <c r="K3">
        <v>1764972</v>
      </c>
      <c r="L3">
        <v>1751377</v>
      </c>
      <c r="M3">
        <v>1443979</v>
      </c>
      <c r="N3">
        <v>1145554</v>
      </c>
      <c r="O3">
        <v>1206067</v>
      </c>
      <c r="P3">
        <v>1122063</v>
      </c>
      <c r="Q3">
        <v>1005151</v>
      </c>
      <c r="R3">
        <v>1027459</v>
      </c>
      <c r="S3">
        <v>1154606</v>
      </c>
    </row>
    <row r="4" spans="1:21" ht="15.6" x14ac:dyDescent="0.3">
      <c r="A4" t="s">
        <v>500</v>
      </c>
      <c r="B4">
        <v>973443</v>
      </c>
      <c r="C4">
        <v>978487</v>
      </c>
      <c r="D4">
        <v>1033999</v>
      </c>
      <c r="E4">
        <v>1153097</v>
      </c>
      <c r="F4">
        <v>996711</v>
      </c>
      <c r="G4">
        <v>980416</v>
      </c>
      <c r="H4">
        <v>1236684</v>
      </c>
      <c r="I4">
        <v>1158685</v>
      </c>
      <c r="J4">
        <v>1154932</v>
      </c>
      <c r="K4">
        <v>1185698</v>
      </c>
      <c r="L4">
        <v>1177366</v>
      </c>
      <c r="M4">
        <v>1067243</v>
      </c>
      <c r="N4">
        <v>972017</v>
      </c>
      <c r="O4">
        <v>943045</v>
      </c>
      <c r="P4">
        <v>1012417</v>
      </c>
      <c r="Q4">
        <v>929034</v>
      </c>
      <c r="R4">
        <v>815573</v>
      </c>
      <c r="S4">
        <v>842049</v>
      </c>
    </row>
    <row r="5" spans="1:21" ht="15.6" x14ac:dyDescent="0.3">
      <c r="A5" t="s">
        <v>501</v>
      </c>
      <c r="B5">
        <v>2472155</v>
      </c>
      <c r="C5">
        <v>2423340</v>
      </c>
      <c r="D5">
        <v>2377093</v>
      </c>
      <c r="E5">
        <v>2425365</v>
      </c>
      <c r="F5">
        <v>2466494</v>
      </c>
      <c r="G5">
        <v>2375512</v>
      </c>
      <c r="H5">
        <v>3460300</v>
      </c>
      <c r="I5">
        <v>2835315</v>
      </c>
      <c r="J5">
        <v>2754710</v>
      </c>
      <c r="K5">
        <v>2659255</v>
      </c>
      <c r="L5">
        <v>2558049</v>
      </c>
      <c r="M5">
        <v>2517938</v>
      </c>
      <c r="N5">
        <v>2590403</v>
      </c>
      <c r="O5">
        <v>2661068</v>
      </c>
      <c r="P5">
        <v>2293713</v>
      </c>
      <c r="Q5">
        <v>2145961</v>
      </c>
      <c r="R5">
        <v>2138890</v>
      </c>
      <c r="S5">
        <v>2085240</v>
      </c>
    </row>
    <row r="6" spans="1:21" ht="15.6" x14ac:dyDescent="0.3">
      <c r="A6" t="s">
        <v>501</v>
      </c>
      <c r="B6">
        <v>12167532</v>
      </c>
      <c r="C6">
        <v>12423332</v>
      </c>
      <c r="D6">
        <v>11994920</v>
      </c>
      <c r="E6">
        <v>11742743</v>
      </c>
      <c r="F6">
        <v>11949959</v>
      </c>
      <c r="G6">
        <v>12251848</v>
      </c>
      <c r="H6">
        <v>11932907</v>
      </c>
      <c r="I6">
        <v>12178346</v>
      </c>
      <c r="J6">
        <v>12293606</v>
      </c>
      <c r="K6">
        <v>11711107</v>
      </c>
      <c r="L6">
        <v>11711732</v>
      </c>
      <c r="M6">
        <v>11857310</v>
      </c>
      <c r="N6">
        <v>12332942</v>
      </c>
      <c r="O6">
        <v>11985236</v>
      </c>
      <c r="P6">
        <v>12143125</v>
      </c>
      <c r="Q6">
        <v>12369165</v>
      </c>
      <c r="R6">
        <v>12573678</v>
      </c>
      <c r="S6">
        <v>12423028</v>
      </c>
    </row>
    <row r="7" spans="1:21" ht="15.6" x14ac:dyDescent="0.3">
      <c r="A7" t="s">
        <v>502</v>
      </c>
      <c r="B7">
        <v>16446430</v>
      </c>
      <c r="C7">
        <v>16222837</v>
      </c>
      <c r="D7">
        <v>16787840</v>
      </c>
      <c r="E7">
        <v>16936892</v>
      </c>
      <c r="F7">
        <v>16765144</v>
      </c>
      <c r="G7">
        <v>16501439</v>
      </c>
      <c r="H7">
        <v>15244951</v>
      </c>
      <c r="I7">
        <v>15886166</v>
      </c>
      <c r="J7">
        <v>15427628</v>
      </c>
      <c r="K7">
        <v>16276541</v>
      </c>
      <c r="L7">
        <v>16907213</v>
      </c>
      <c r="M7">
        <v>16910884</v>
      </c>
      <c r="N7">
        <v>16492716</v>
      </c>
      <c r="O7">
        <v>16771496</v>
      </c>
      <c r="P7">
        <v>16961817</v>
      </c>
      <c r="Q7">
        <v>17012408</v>
      </c>
      <c r="R7">
        <v>16745069</v>
      </c>
      <c r="S7">
        <v>16800720</v>
      </c>
    </row>
    <row r="8" spans="1:21" ht="15.6" x14ac:dyDescent="0.3">
      <c r="A8" t="s">
        <v>503</v>
      </c>
      <c r="B8">
        <v>18918585</v>
      </c>
      <c r="C8">
        <v>18646177</v>
      </c>
      <c r="D8">
        <v>19164933</v>
      </c>
      <c r="E8">
        <v>19362257</v>
      </c>
      <c r="F8">
        <v>19231638</v>
      </c>
      <c r="G8">
        <v>18876951</v>
      </c>
      <c r="H8">
        <v>18705251</v>
      </c>
      <c r="I8">
        <v>18721481</v>
      </c>
      <c r="J8">
        <v>18182338</v>
      </c>
      <c r="K8">
        <v>18935796</v>
      </c>
      <c r="L8">
        <v>19465262</v>
      </c>
      <c r="M8">
        <v>19428822</v>
      </c>
      <c r="N8">
        <v>19083119</v>
      </c>
      <c r="O8">
        <v>19432564</v>
      </c>
      <c r="P8">
        <v>19255530</v>
      </c>
      <c r="Q8">
        <v>19158369</v>
      </c>
      <c r="R8">
        <v>18883959</v>
      </c>
      <c r="S8">
        <v>18885960</v>
      </c>
    </row>
    <row r="9" spans="1:21" ht="15.6" x14ac:dyDescent="0.3">
      <c r="A9" t="s">
        <v>504</v>
      </c>
      <c r="B9">
        <v>973443</v>
      </c>
      <c r="C9">
        <v>978487</v>
      </c>
      <c r="D9">
        <v>1033999</v>
      </c>
      <c r="E9">
        <v>1153097</v>
      </c>
      <c r="F9">
        <v>996711</v>
      </c>
      <c r="G9">
        <v>980416</v>
      </c>
      <c r="H9">
        <v>1236684</v>
      </c>
      <c r="I9">
        <v>1158685</v>
      </c>
      <c r="J9">
        <v>1154932</v>
      </c>
      <c r="K9">
        <v>1185698</v>
      </c>
      <c r="L9">
        <v>1177366</v>
      </c>
      <c r="M9">
        <v>1067243</v>
      </c>
      <c r="N9">
        <v>972017</v>
      </c>
      <c r="O9">
        <v>943045</v>
      </c>
      <c r="P9">
        <v>1012417</v>
      </c>
      <c r="Q9">
        <v>929034</v>
      </c>
      <c r="R9">
        <v>815573</v>
      </c>
      <c r="S9">
        <v>842049</v>
      </c>
    </row>
    <row r="10" spans="1:21" ht="15.6" x14ac:dyDescent="0.3">
      <c r="A10" t="s">
        <v>505</v>
      </c>
      <c r="B10" s="16">
        <v>5.9200000000000003E-2</v>
      </c>
      <c r="C10" s="16">
        <v>6.0299999999999999E-2</v>
      </c>
      <c r="D10" s="16">
        <v>6.1600000000000002E-2</v>
      </c>
      <c r="E10" s="16">
        <v>6.8099999999999994E-2</v>
      </c>
      <c r="F10" s="16">
        <v>5.9499999999999997E-2</v>
      </c>
      <c r="G10" s="16">
        <v>5.9400000000000001E-2</v>
      </c>
      <c r="H10" s="16">
        <v>8.1100000000000005E-2</v>
      </c>
      <c r="I10" s="16">
        <v>7.2900000000000006E-2</v>
      </c>
      <c r="J10" s="16">
        <v>7.4899999999999994E-2</v>
      </c>
      <c r="K10" s="16">
        <v>7.2800000000000004E-2</v>
      </c>
      <c r="L10" s="16">
        <v>6.9599999999999995E-2</v>
      </c>
      <c r="M10" s="16">
        <v>6.3100000000000003E-2</v>
      </c>
      <c r="N10" s="16">
        <v>5.8900000000000001E-2</v>
      </c>
      <c r="O10" s="16">
        <v>5.62E-2</v>
      </c>
      <c r="P10" s="16">
        <v>5.9700000000000003E-2</v>
      </c>
      <c r="Q10" s="16">
        <v>5.4600000000000003E-2</v>
      </c>
      <c r="R10" s="16">
        <v>4.87E-2</v>
      </c>
      <c r="S10" s="16">
        <v>5.0099999999999999E-2</v>
      </c>
    </row>
    <row r="11" spans="1:21" ht="15.6" x14ac:dyDescent="0.3">
      <c r="A11" t="s">
        <v>506</v>
      </c>
      <c r="B11">
        <v>3445598</v>
      </c>
      <c r="C11">
        <v>3401827</v>
      </c>
      <c r="D11">
        <v>3411092</v>
      </c>
      <c r="E11">
        <v>3578462</v>
      </c>
      <c r="F11">
        <v>3463205</v>
      </c>
      <c r="G11">
        <v>3355928</v>
      </c>
      <c r="H11">
        <v>4696984</v>
      </c>
      <c r="I11">
        <v>3994000</v>
      </c>
      <c r="J11">
        <v>3909642</v>
      </c>
      <c r="K11">
        <v>3844953</v>
      </c>
      <c r="L11">
        <v>3735415</v>
      </c>
      <c r="M11">
        <v>3585181</v>
      </c>
      <c r="N11">
        <v>3562420</v>
      </c>
      <c r="O11">
        <v>3604113</v>
      </c>
      <c r="P11">
        <v>3306130</v>
      </c>
      <c r="Q11">
        <v>3074995</v>
      </c>
      <c r="R11">
        <v>2954463</v>
      </c>
      <c r="S11">
        <v>2927289</v>
      </c>
    </row>
    <row r="12" spans="1:21" ht="15.6" x14ac:dyDescent="0.3">
      <c r="A12" t="s">
        <v>507</v>
      </c>
      <c r="B12" s="16">
        <v>0.18210000000000001</v>
      </c>
      <c r="C12" s="16">
        <v>0.18240000000000001</v>
      </c>
      <c r="D12" s="16">
        <v>0.17799999999999999</v>
      </c>
      <c r="E12" s="16">
        <v>0.18479999999999999</v>
      </c>
      <c r="F12" s="16">
        <v>0.18010000000000001</v>
      </c>
      <c r="G12" s="16">
        <v>0.17780000000000001</v>
      </c>
      <c r="H12" s="16">
        <v>0.25109999999999999</v>
      </c>
      <c r="I12" s="16">
        <v>0.21329999999999999</v>
      </c>
      <c r="J12" s="16">
        <v>0.215</v>
      </c>
      <c r="K12" s="16">
        <v>0.2031</v>
      </c>
      <c r="L12" s="16">
        <v>0.19189999999999999</v>
      </c>
      <c r="M12" s="16">
        <v>0.1845</v>
      </c>
      <c r="N12" s="16">
        <v>0.1867</v>
      </c>
      <c r="O12" s="16">
        <v>0.1855</v>
      </c>
      <c r="P12" s="16">
        <v>0.17169999999999999</v>
      </c>
      <c r="Q12" s="16">
        <v>0.1605</v>
      </c>
      <c r="R12" s="16">
        <v>0.1565</v>
      </c>
      <c r="S12" s="16">
        <v>0.155</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94</vt:i4>
      </vt:variant>
    </vt:vector>
  </HeadingPairs>
  <TitlesOfParts>
    <vt:vector size="94" baseType="lpstr">
      <vt:lpstr>Datos_generales</vt:lpstr>
      <vt:lpstr>Tablas_por_ID</vt:lpstr>
      <vt:lpstr>1802</vt:lpstr>
      <vt:lpstr>1801</vt:lpstr>
      <vt:lpstr>1504</vt:lpstr>
      <vt:lpstr>1502</vt:lpstr>
      <vt:lpstr>1501</vt:lpstr>
      <vt:lpstr>1503</vt:lpstr>
      <vt:lpstr>1471</vt:lpstr>
      <vt:lpstr>1470</vt:lpstr>
      <vt:lpstr>1469</vt:lpstr>
      <vt:lpstr>1468</vt:lpstr>
      <vt:lpstr>1467</vt:lpstr>
      <vt:lpstr>1466</vt:lpstr>
      <vt:lpstr>1465</vt:lpstr>
      <vt:lpstr>1464</vt:lpstr>
      <vt:lpstr>1463</vt:lpstr>
      <vt:lpstr>1462</vt:lpstr>
      <vt:lpstr>1461</vt:lpstr>
      <vt:lpstr>1460</vt:lpstr>
      <vt:lpstr>1459</vt:lpstr>
      <vt:lpstr>1458</vt:lpstr>
      <vt:lpstr>1457</vt:lpstr>
      <vt:lpstr>1456</vt:lpstr>
      <vt:lpstr>1455</vt:lpstr>
      <vt:lpstr>1454</vt:lpstr>
      <vt:lpstr>1453</vt:lpstr>
      <vt:lpstr>1452</vt:lpstr>
      <vt:lpstr>1451</vt:lpstr>
      <vt:lpstr>1450</vt:lpstr>
      <vt:lpstr>1449</vt:lpstr>
      <vt:lpstr>1448</vt:lpstr>
      <vt:lpstr>1447</vt:lpstr>
      <vt:lpstr>1446</vt:lpstr>
      <vt:lpstr>1445</vt:lpstr>
      <vt:lpstr>1444</vt:lpstr>
      <vt:lpstr>1443</vt:lpstr>
      <vt:lpstr>1442</vt:lpstr>
      <vt:lpstr>1441</vt:lpstr>
      <vt:lpstr>1440</vt:lpstr>
      <vt:lpstr>1439</vt:lpstr>
      <vt:lpstr>1438</vt:lpstr>
      <vt:lpstr>1437</vt:lpstr>
      <vt:lpstr>1436</vt:lpstr>
      <vt:lpstr>1435</vt:lpstr>
      <vt:lpstr>1434</vt:lpstr>
      <vt:lpstr>1433</vt:lpstr>
      <vt:lpstr>1432</vt:lpstr>
      <vt:lpstr>1431</vt:lpstr>
      <vt:lpstr>1430</vt:lpstr>
      <vt:lpstr>1429</vt:lpstr>
      <vt:lpstr>1428</vt:lpstr>
      <vt:lpstr>1427</vt:lpstr>
      <vt:lpstr>1426</vt:lpstr>
      <vt:lpstr>1425</vt:lpstr>
      <vt:lpstr>1424</vt:lpstr>
      <vt:lpstr>1423</vt:lpstr>
      <vt:lpstr>1422</vt:lpstr>
      <vt:lpstr>1421</vt:lpstr>
      <vt:lpstr>1420</vt:lpstr>
      <vt:lpstr>1419</vt:lpstr>
      <vt:lpstr>1418</vt:lpstr>
      <vt:lpstr>1417</vt:lpstr>
      <vt:lpstr>1416</vt:lpstr>
      <vt:lpstr>1415</vt:lpstr>
      <vt:lpstr>1414</vt:lpstr>
      <vt:lpstr>1413</vt:lpstr>
      <vt:lpstr>1412</vt:lpstr>
      <vt:lpstr>1411</vt:lpstr>
      <vt:lpstr>1410</vt:lpstr>
      <vt:lpstr>1409</vt:lpstr>
      <vt:lpstr>1408</vt:lpstr>
      <vt:lpstr>1407</vt:lpstr>
      <vt:lpstr>1406</vt:lpstr>
      <vt:lpstr>1405</vt:lpstr>
      <vt:lpstr>1404</vt:lpstr>
      <vt:lpstr>1403</vt:lpstr>
      <vt:lpstr>1402</vt:lpstr>
      <vt:lpstr>1401</vt:lpstr>
      <vt:lpstr>1301</vt:lpstr>
      <vt:lpstr>1202</vt:lpstr>
      <vt:lpstr>1201</vt:lpstr>
      <vt:lpstr>1101</vt:lpstr>
      <vt:lpstr>611</vt:lpstr>
      <vt:lpstr>610</vt:lpstr>
      <vt:lpstr>609</vt:lpstr>
      <vt:lpstr>608</vt:lpstr>
      <vt:lpstr>607</vt:lpstr>
      <vt:lpstr>606</vt:lpstr>
      <vt:lpstr>605</vt:lpstr>
      <vt:lpstr>604</vt:lpstr>
      <vt:lpstr>603</vt:lpstr>
      <vt:lpstr>602</vt:lpstr>
      <vt:lpstr>601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Barrera Santiago</dc:creator>
  <dc:description/>
  <cp:lastModifiedBy>Gabriel Ortiz</cp:lastModifiedBy>
  <dcterms:created xsi:type="dcterms:W3CDTF">2024-11-09T16:38:03Z</dcterms:created>
  <dcterms:modified xsi:type="dcterms:W3CDTF">2024-11-20T02:30:23Z</dcterms:modified>
</cp:coreProperties>
</file>