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.godinez\Downloads\"/>
    </mc:Choice>
  </mc:AlternateContent>
  <xr:revisionPtr revIDLastSave="0" documentId="8_{497DEF7E-DA00-4770-94CA-082FF7A77754}" xr6:coauthVersionLast="47" xr6:coauthVersionMax="47" xr10:uidLastSave="{00000000-0000-0000-0000-000000000000}"/>
  <bookViews>
    <workbookView xWindow="-120" yWindow="-120" windowWidth="15600" windowHeight="11040" xr2:uid="{4C90BA71-B86A-4D97-B91F-63908D5E5A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Q11" i="1"/>
  <c r="Y9" i="1"/>
  <c r="W9" i="1"/>
  <c r="V9" i="1"/>
  <c r="T9" i="1"/>
  <c r="R9" i="1"/>
  <c r="P9" i="1"/>
  <c r="O9" i="1"/>
  <c r="O13" i="1" s="1"/>
  <c r="X7" i="1"/>
  <c r="U7" i="1"/>
  <c r="AB7" i="1" s="1"/>
  <c r="N7" i="1"/>
  <c r="Q7" i="1" s="1"/>
  <c r="M7" i="1"/>
  <c r="L7" i="1"/>
  <c r="AB6" i="1"/>
  <c r="Q6" i="1"/>
  <c r="S6" i="1" s="1"/>
  <c r="AC6" i="1" s="1"/>
  <c r="M6" i="1"/>
  <c r="L6" i="1"/>
  <c r="AB5" i="1"/>
  <c r="X5" i="1"/>
  <c r="O5" i="1"/>
  <c r="Q5" i="1" s="1"/>
  <c r="M5" i="1"/>
  <c r="L5" i="1"/>
  <c r="X4" i="1"/>
  <c r="AB4" i="1" s="1"/>
  <c r="O4" i="1"/>
  <c r="Q4" i="1" s="1"/>
  <c r="M4" i="1"/>
  <c r="L4" i="1"/>
  <c r="AA3" i="1"/>
  <c r="AB3" i="1" s="1"/>
  <c r="X3" i="1"/>
  <c r="X9" i="1" s="1"/>
  <c r="U3" i="1"/>
  <c r="U9" i="1" s="1"/>
  <c r="N3" i="1"/>
  <c r="N9" i="1" s="1"/>
  <c r="M3" i="1"/>
  <c r="L3" i="1"/>
  <c r="L9" i="1" s="1"/>
  <c r="AB9" i="1" l="1"/>
  <c r="S7" i="1"/>
  <c r="H7" i="1"/>
  <c r="AC7" i="1"/>
  <c r="S4" i="1"/>
  <c r="H4" i="1"/>
  <c r="AC4" i="1"/>
  <c r="S5" i="1"/>
  <c r="H5" i="1"/>
  <c r="AC5" i="1"/>
  <c r="N13" i="1"/>
  <c r="Q13" i="1" s="1"/>
  <c r="Q3" i="1"/>
  <c r="H6" i="1"/>
  <c r="Q9" i="1" l="1"/>
  <c r="H3" i="1"/>
  <c r="S3" i="1"/>
  <c r="S9" i="1" l="1"/>
  <c r="AB15" i="1" s="1"/>
  <c r="AC3" i="1"/>
  <c r="AC9" i="1" s="1"/>
</calcChain>
</file>

<file path=xl/sharedStrings.xml><?xml version="1.0" encoding="utf-8"?>
<sst xmlns="http://schemas.openxmlformats.org/spreadsheetml/2006/main" count="58" uniqueCount="50">
  <si>
    <t>Curso</t>
  </si>
  <si>
    <t xml:space="preserve">Tipo de evento </t>
  </si>
  <si>
    <t>Fecha  de inicio</t>
  </si>
  <si>
    <t>Fecha de término</t>
  </si>
  <si>
    <t>Precio de lista</t>
  </si>
  <si>
    <t>Precio contado</t>
  </si>
  <si>
    <t>Duración</t>
  </si>
  <si>
    <t>Punto de equilibrio</t>
  </si>
  <si>
    <t xml:space="preserve">Conversión de ventas </t>
  </si>
  <si>
    <t xml:space="preserve">Costos Directos e Indirectos </t>
  </si>
  <si>
    <t>Desglose de pagos</t>
  </si>
  <si>
    <t>Bono</t>
  </si>
  <si>
    <t>CAJA</t>
  </si>
  <si>
    <t>Resultado del evento</t>
  </si>
  <si>
    <t xml:space="preserve">Interesados </t>
  </si>
  <si>
    <t xml:space="preserve">Pagados </t>
  </si>
  <si>
    <t xml:space="preserve">Becados </t>
  </si>
  <si>
    <t>Total de participantes</t>
  </si>
  <si>
    <t xml:space="preserve">Tasa de cierre de Ventas  % </t>
  </si>
  <si>
    <t>Costo  de Honorarios de Maestro</t>
  </si>
  <si>
    <t>Costo de Publicidad del Evento</t>
  </si>
  <si>
    <t xml:space="preserve">Costos Indirectos del Servicio </t>
  </si>
  <si>
    <t>Costo Total</t>
  </si>
  <si>
    <t>Costos absorbidos por UPI</t>
  </si>
  <si>
    <t>Costos absorbidos por educacion continua</t>
  </si>
  <si>
    <t xml:space="preserve"> Precio de Lista</t>
  </si>
  <si>
    <t xml:space="preserve"> Precio al Contado</t>
  </si>
  <si>
    <t xml:space="preserve"> 10% de descuento</t>
  </si>
  <si>
    <t xml:space="preserve"> 15% de descuento</t>
  </si>
  <si>
    <t xml:space="preserve"> 20% de descuento</t>
  </si>
  <si>
    <t xml:space="preserve"> 30% de descuento</t>
  </si>
  <si>
    <t>50% de descuento</t>
  </si>
  <si>
    <t>Certificados de Lealtad Canjeados</t>
  </si>
  <si>
    <t>Ingreso de Ventas</t>
  </si>
  <si>
    <t>Aspectos fiscales y laborales de la seguridad social</t>
  </si>
  <si>
    <t>martes, 01 de julio de 2025</t>
  </si>
  <si>
    <t>viernes, 04 de julio de 2025</t>
  </si>
  <si>
    <t>DIMEFIS-4 Juicio de nulidad</t>
  </si>
  <si>
    <t>Curso Módulo Medios de Defensa</t>
  </si>
  <si>
    <t>sábado, 12 de julio de 2025</t>
  </si>
  <si>
    <t>DIMKT-5 Programación Sin Códigos (Sitios Web y Landing Pages)</t>
  </si>
  <si>
    <t>Curso Módulo Marketing</t>
  </si>
  <si>
    <t>Aspectos relevantes del Beneficiario controlador</t>
  </si>
  <si>
    <t>sábado, 05 de julio de 2025</t>
  </si>
  <si>
    <t>Taller de elaboración de informes financieros</t>
  </si>
  <si>
    <t>Taller</t>
  </si>
  <si>
    <t xml:space="preserve">Total </t>
  </si>
  <si>
    <t>Costos Absorbidos por Posgrados</t>
  </si>
  <si>
    <t xml:space="preserve">Costos Absorbidos por Educación Continua 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</si>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</sst>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 vertical="center" wrapText="1"/>
    </xf>
    <xf numFmtId="44" fontId="2" fillId="2" borderId="5" xfId="1" applyFont="1" applyFill="1" applyBorder="1" applyAlignment="1">
      <alignment horizontal="center" vertical="center" wrapText="1"/>
    </xf>
    <xf numFmtId="44" fontId="2" fillId="2" borderId="6" xfId="1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2" fillId="2" borderId="8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4" fontId="2" fillId="2" borderId="11" xfId="1" applyFont="1" applyFill="1" applyBorder="1" applyAlignment="1">
      <alignment horizontal="center" vertical="center"/>
    </xf>
    <xf numFmtId="44" fontId="2" fillId="2" borderId="11" xfId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2" fillId="2" borderId="13" xfId="1" applyFont="1" applyFill="1" applyBorder="1" applyAlignment="1">
      <alignment horizontal="center" vertical="center" wrapText="1"/>
    </xf>
    <xf numFmtId="44" fontId="2" fillId="2" borderId="14" xfId="1" applyFont="1" applyFill="1" applyBorder="1" applyAlignment="1">
      <alignment horizontal="center" vertical="center" wrapText="1"/>
    </xf>
    <xf numFmtId="44" fontId="2" fillId="2" borderId="15" xfId="1" applyFont="1" applyFill="1" applyBorder="1" applyAlignment="1">
      <alignment horizontal="center" vertical="center" wrapText="1"/>
    </xf>
    <xf numFmtId="44" fontId="2" fillId="2" borderId="16" xfId="1" applyFont="1" applyFill="1" applyBorder="1" applyAlignment="1">
      <alignment horizontal="center" vertical="center" wrapText="1"/>
    </xf>
    <xf numFmtId="44" fontId="2" fillId="2" borderId="17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4" fontId="2" fillId="2" borderId="7" xfId="1" applyFont="1" applyFill="1" applyBorder="1" applyAlignment="1">
      <alignment horizontal="center" vertical="center" wrapText="1"/>
    </xf>
    <xf numFmtId="44" fontId="2" fillId="2" borderId="18" xfId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4" fillId="4" borderId="20" xfId="0" applyFont="1" applyFill="1" applyBorder="1"/>
    <xf numFmtId="164" fontId="4" fillId="5" borderId="21" xfId="0" applyNumberFormat="1" applyFont="1" applyFill="1" applyBorder="1" applyAlignment="1">
      <alignment horizontal="center" vertical="center"/>
    </xf>
    <xf numFmtId="8" fontId="4" fillId="5" borderId="21" xfId="1" applyNumberFormat="1" applyFont="1" applyFill="1" applyBorder="1" applyAlignment="1">
      <alignment horizontal="center" vertical="center"/>
    </xf>
    <xf numFmtId="1" fontId="4" fillId="5" borderId="20" xfId="0" applyNumberFormat="1" applyFont="1" applyFill="1" applyBorder="1" applyAlignment="1">
      <alignment horizontal="center" vertical="center" wrapText="1" readingOrder="1"/>
    </xf>
    <xf numFmtId="1" fontId="0" fillId="5" borderId="20" xfId="0" applyNumberFormat="1" applyFill="1" applyBorder="1" applyAlignment="1">
      <alignment horizontal="center" vertical="center" wrapText="1"/>
    </xf>
    <xf numFmtId="1" fontId="3" fillId="5" borderId="20" xfId="0" applyNumberFormat="1" applyFont="1" applyFill="1" applyBorder="1" applyAlignment="1">
      <alignment horizontal="center" vertical="center" wrapText="1"/>
    </xf>
    <xf numFmtId="9" fontId="3" fillId="5" borderId="20" xfId="2" applyFont="1" applyFill="1" applyBorder="1" applyAlignment="1">
      <alignment horizontal="center" vertical="center" wrapText="1"/>
    </xf>
    <xf numFmtId="44" fontId="4" fillId="5" borderId="22" xfId="1" applyFont="1" applyFill="1" applyBorder="1" applyAlignment="1">
      <alignment horizontal="center" vertical="center" wrapText="1" readingOrder="1"/>
    </xf>
    <xf numFmtId="44" fontId="4" fillId="5" borderId="23" xfId="1" applyFont="1" applyFill="1" applyBorder="1" applyAlignment="1">
      <alignment horizontal="center" vertical="center" wrapText="1" readingOrder="1"/>
    </xf>
    <xf numFmtId="44" fontId="4" fillId="5" borderId="24" xfId="1" applyFont="1" applyFill="1" applyBorder="1" applyAlignment="1">
      <alignment horizontal="center" vertical="center" wrapText="1" readingOrder="1"/>
    </xf>
    <xf numFmtId="44" fontId="3" fillId="5" borderId="23" xfId="1" applyFont="1" applyFill="1" applyBorder="1" applyAlignment="1">
      <alignment horizontal="center" vertical="center" wrapText="1"/>
    </xf>
    <xf numFmtId="44" fontId="0" fillId="5" borderId="23" xfId="1" applyFont="1" applyFill="1" applyBorder="1" applyAlignment="1">
      <alignment horizontal="center" vertical="center" wrapText="1"/>
    </xf>
    <xf numFmtId="44" fontId="3" fillId="4" borderId="22" xfId="1" applyFont="1" applyFill="1" applyBorder="1"/>
    <xf numFmtId="44" fontId="3" fillId="0" borderId="23" xfId="0" applyNumberFormat="1" applyFont="1" applyBorder="1"/>
    <xf numFmtId="44" fontId="3" fillId="3" borderId="23" xfId="0" applyNumberFormat="1" applyFont="1" applyFill="1" applyBorder="1"/>
    <xf numFmtId="0" fontId="4" fillId="6" borderId="20" xfId="0" applyFont="1" applyFill="1" applyBorder="1"/>
    <xf numFmtId="164" fontId="4" fillId="6" borderId="21" xfId="0" applyNumberFormat="1" applyFont="1" applyFill="1" applyBorder="1" applyAlignment="1">
      <alignment horizontal="center" vertical="center"/>
    </xf>
    <xf numFmtId="8" fontId="4" fillId="6" borderId="21" xfId="1" applyNumberFormat="1" applyFont="1" applyFill="1" applyBorder="1" applyAlignment="1">
      <alignment horizontal="center" vertical="center"/>
    </xf>
    <xf numFmtId="1" fontId="4" fillId="6" borderId="20" xfId="0" applyNumberFormat="1" applyFont="1" applyFill="1" applyBorder="1" applyAlignment="1">
      <alignment horizontal="center" vertical="center" wrapText="1" readingOrder="1"/>
    </xf>
    <xf numFmtId="1" fontId="0" fillId="6" borderId="20" xfId="0" applyNumberFormat="1" applyFill="1" applyBorder="1" applyAlignment="1">
      <alignment horizontal="center" vertical="center" wrapText="1"/>
    </xf>
    <xf numFmtId="1" fontId="3" fillId="6" borderId="20" xfId="0" applyNumberFormat="1" applyFont="1" applyFill="1" applyBorder="1" applyAlignment="1">
      <alignment horizontal="center" vertical="center" wrapText="1"/>
    </xf>
    <xf numFmtId="9" fontId="3" fillId="6" borderId="20" xfId="2" applyFont="1" applyFill="1" applyBorder="1" applyAlignment="1">
      <alignment horizontal="center" vertical="center" wrapText="1"/>
    </xf>
    <xf numFmtId="44" fontId="4" fillId="6" borderId="22" xfId="1" applyFont="1" applyFill="1" applyBorder="1" applyAlignment="1">
      <alignment horizontal="center" vertical="center" wrapText="1" readingOrder="1"/>
    </xf>
    <xf numFmtId="44" fontId="4" fillId="6" borderId="23" xfId="1" applyFont="1" applyFill="1" applyBorder="1" applyAlignment="1">
      <alignment horizontal="center" vertical="center" wrapText="1" readingOrder="1"/>
    </xf>
    <xf numFmtId="44" fontId="4" fillId="6" borderId="24" xfId="1" applyFont="1" applyFill="1" applyBorder="1" applyAlignment="1">
      <alignment horizontal="center" vertical="center" wrapText="1" readingOrder="1"/>
    </xf>
    <xf numFmtId="44" fontId="3" fillId="6" borderId="23" xfId="1" applyFont="1" applyFill="1" applyBorder="1" applyAlignment="1">
      <alignment horizontal="center" vertical="center" wrapText="1"/>
    </xf>
    <xf numFmtId="44" fontId="0" fillId="6" borderId="23" xfId="1" applyFont="1" applyFill="1" applyBorder="1" applyAlignment="1">
      <alignment horizontal="center" vertical="center" wrapText="1"/>
    </xf>
    <xf numFmtId="44" fontId="3" fillId="6" borderId="22" xfId="1" applyFont="1" applyFill="1" applyBorder="1"/>
    <xf numFmtId="44" fontId="3" fillId="6" borderId="23" xfId="0" applyNumberFormat="1" applyFont="1" applyFill="1" applyBorder="1"/>
    <xf numFmtId="0" fontId="0" fillId="3" borderId="0" xfId="0" applyFill="1"/>
    <xf numFmtId="164" fontId="0" fillId="3" borderId="0" xfId="0" applyNumberFormat="1" applyFill="1"/>
    <xf numFmtId="44" fontId="0" fillId="3" borderId="0" xfId="1" applyFont="1" applyFill="1"/>
    <xf numFmtId="44" fontId="0" fillId="3" borderId="0" xfId="1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0" fillId="4" borderId="25" xfId="0" applyNumberFormat="1" applyFill="1" applyBorder="1"/>
    <xf numFmtId="44" fontId="0" fillId="4" borderId="25" xfId="1" applyFont="1" applyFill="1" applyBorder="1"/>
    <xf numFmtId="0" fontId="0" fillId="4" borderId="25" xfId="0" applyFill="1" applyBorder="1"/>
    <xf numFmtId="1" fontId="0" fillId="4" borderId="25" xfId="0" applyNumberFormat="1" applyFill="1" applyBorder="1"/>
    <xf numFmtId="1" fontId="3" fillId="4" borderId="25" xfId="0" applyNumberFormat="1" applyFont="1" applyFill="1" applyBorder="1" applyAlignment="1">
      <alignment horizontal="center" vertical="center"/>
    </xf>
    <xf numFmtId="44" fontId="3" fillId="4" borderId="25" xfId="1" applyFont="1" applyFill="1" applyBorder="1"/>
    <xf numFmtId="44" fontId="3" fillId="4" borderId="25" xfId="1" applyFont="1" applyFill="1" applyBorder="1" applyAlignment="1">
      <alignment horizontal="center"/>
    </xf>
    <xf numFmtId="44" fontId="3" fillId="4" borderId="25" xfId="0" applyNumberFormat="1" applyFont="1" applyFill="1" applyBorder="1"/>
    <xf numFmtId="0" fontId="0" fillId="3" borderId="0" xfId="0" applyFill="1" applyAlignment="1">
      <alignment horizontal="center"/>
    </xf>
    <xf numFmtId="44" fontId="0" fillId="4" borderId="25" xfId="1" applyFont="1" applyFill="1" applyBorder="1" applyAlignment="1">
      <alignment horizontal="center"/>
    </xf>
    <xf numFmtId="44" fontId="3" fillId="4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5E64-7C4D-4159-A1D6-4C9116DF6D4D}">
  <dimension ref="A1:AC15"/>
  <sheetViews>
    <sheetView tabSelected="1" workbookViewId="0">
      <selection activeCell="C5" sqref="B4:C5"/>
    </sheetView>
  </sheetViews>
  <sheetFormatPr baseColWidth="10" defaultRowHeight="15" x14ac:dyDescent="0.25"/>
  <cols>
    <col min="1" max="1" width="37.85546875" customWidth="1"/>
    <col min="2" max="2" width="24.28515625" customWidth="1"/>
  </cols>
  <sheetData>
    <row r="1" spans="1:29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6"/>
      <c r="K1" s="6"/>
      <c r="L1" s="6"/>
      <c r="M1" s="7"/>
      <c r="N1" s="8" t="s">
        <v>9</v>
      </c>
      <c r="O1" s="9"/>
      <c r="P1" s="9"/>
      <c r="Q1" s="9"/>
      <c r="R1" s="10"/>
      <c r="S1" s="11"/>
      <c r="T1" s="12" t="s">
        <v>10</v>
      </c>
      <c r="U1" s="12"/>
      <c r="V1" s="12"/>
      <c r="W1" s="12"/>
      <c r="X1" s="12"/>
      <c r="Y1" s="12"/>
      <c r="Z1" s="13"/>
      <c r="AA1" s="14" t="s">
        <v>11</v>
      </c>
      <c r="AB1" s="15" t="s">
        <v>12</v>
      </c>
      <c r="AC1" s="16" t="s">
        <v>13</v>
      </c>
    </row>
    <row r="2" spans="1:29" ht="75.75" thickBot="1" x14ac:dyDescent="0.3">
      <c r="A2" s="17"/>
      <c r="B2" s="18"/>
      <c r="C2" s="18"/>
      <c r="D2" s="19"/>
      <c r="E2" s="20"/>
      <c r="F2" s="21"/>
      <c r="G2" s="22"/>
      <c r="H2" s="23"/>
      <c r="I2" s="24" t="s">
        <v>14</v>
      </c>
      <c r="J2" s="24" t="s">
        <v>15</v>
      </c>
      <c r="K2" s="24" t="s">
        <v>16</v>
      </c>
      <c r="L2" s="25" t="s">
        <v>17</v>
      </c>
      <c r="M2" s="25" t="s">
        <v>18</v>
      </c>
      <c r="N2" s="26" t="s">
        <v>19</v>
      </c>
      <c r="O2" s="26" t="s">
        <v>20</v>
      </c>
      <c r="P2" s="27" t="s">
        <v>21</v>
      </c>
      <c r="Q2" s="28" t="s">
        <v>22</v>
      </c>
      <c r="R2" s="29" t="s">
        <v>23</v>
      </c>
      <c r="S2" s="29" t="s">
        <v>24</v>
      </c>
      <c r="T2" s="25" t="s">
        <v>25</v>
      </c>
      <c r="U2" s="30" t="s">
        <v>26</v>
      </c>
      <c r="V2" s="31" t="s">
        <v>27</v>
      </c>
      <c r="W2" s="25" t="s">
        <v>28</v>
      </c>
      <c r="X2" s="32" t="s">
        <v>29</v>
      </c>
      <c r="Y2" s="32" t="s">
        <v>30</v>
      </c>
      <c r="Z2" s="32" t="s">
        <v>31</v>
      </c>
      <c r="AA2" s="33" t="s">
        <v>32</v>
      </c>
      <c r="AB2" s="34" t="s">
        <v>33</v>
      </c>
      <c r="AC2" s="35"/>
    </row>
    <row r="3" spans="1:29" x14ac:dyDescent="0.25">
      <c r="A3" s="36" t="s">
        <v>34</v>
      </c>
      <c r="B3" s="37" t="s">
        <v>0</v>
      </c>
      <c r="C3" s="37" t="s">
        <v>35</v>
      </c>
      <c r="D3" s="37" t="s">
        <v>36</v>
      </c>
      <c r="E3" s="38">
        <v>1680</v>
      </c>
      <c r="F3" s="38">
        <v>1600</v>
      </c>
      <c r="G3" s="39">
        <v>8</v>
      </c>
      <c r="H3" s="39">
        <f t="shared" ref="H3:H7" si="0">Q3/E3</f>
        <v>6.8340476190476194</v>
      </c>
      <c r="I3" s="40">
        <v>17</v>
      </c>
      <c r="J3" s="40">
        <v>10</v>
      </c>
      <c r="K3" s="40">
        <v>1</v>
      </c>
      <c r="L3" s="41">
        <f t="shared" ref="L3:L7" si="1">SUM(J3:K3)</f>
        <v>11</v>
      </c>
      <c r="M3" s="42">
        <f t="shared" ref="M3:M7" si="2">J3/I3</f>
        <v>0.58823529411764708</v>
      </c>
      <c r="N3" s="43">
        <f>565*G3*1.16</f>
        <v>5243.2</v>
      </c>
      <c r="O3" s="43">
        <v>2538</v>
      </c>
      <c r="P3" s="44">
        <v>3700</v>
      </c>
      <c r="Q3" s="45">
        <f t="shared" ref="Q3:Q7" si="3">SUM(N3+O3+P3)</f>
        <v>11481.2</v>
      </c>
      <c r="R3" s="45"/>
      <c r="S3" s="45">
        <f>Q3</f>
        <v>11481.2</v>
      </c>
      <c r="T3" s="46"/>
      <c r="U3" s="46">
        <f>1600*6</f>
        <v>9600</v>
      </c>
      <c r="V3" s="46"/>
      <c r="W3" s="46"/>
      <c r="X3" s="46">
        <f>(E3*0.8)*4</f>
        <v>5376</v>
      </c>
      <c r="Y3" s="46"/>
      <c r="Z3" s="47"/>
      <c r="AA3" s="46">
        <f>398+1584+1344</f>
        <v>3326</v>
      </c>
      <c r="AB3" s="48">
        <f t="shared" ref="AB3:AB7" si="4">SUM(T3:Z3)-AA3</f>
        <v>11650</v>
      </c>
      <c r="AC3" s="49">
        <f t="shared" ref="AC3:AC7" si="5">AB3-S3</f>
        <v>168.79999999999927</v>
      </c>
    </row>
    <row r="4" spans="1:29" x14ac:dyDescent="0.25">
      <c r="A4" s="36" t="s">
        <v>37</v>
      </c>
      <c r="B4" s="37" t="s">
        <v>38</v>
      </c>
      <c r="C4" s="37" t="s">
        <v>36</v>
      </c>
      <c r="D4" s="37" t="s">
        <v>39</v>
      </c>
      <c r="E4" s="38">
        <v>2640</v>
      </c>
      <c r="F4" s="38">
        <v>2480</v>
      </c>
      <c r="G4" s="39">
        <v>16</v>
      </c>
      <c r="H4" s="39">
        <f t="shared" si="0"/>
        <v>1.6540404040404042</v>
      </c>
      <c r="I4" s="40">
        <v>26</v>
      </c>
      <c r="J4" s="40">
        <v>4</v>
      </c>
      <c r="K4" s="40">
        <v>0</v>
      </c>
      <c r="L4" s="41">
        <f t="shared" si="1"/>
        <v>4</v>
      </c>
      <c r="M4" s="42">
        <f t="shared" si="2"/>
        <v>0.15384615384615385</v>
      </c>
      <c r="N4" s="43">
        <v>0</v>
      </c>
      <c r="O4" s="43">
        <f>2000/3</f>
        <v>666.66666666666663</v>
      </c>
      <c r="P4" s="44">
        <v>3700</v>
      </c>
      <c r="Q4" s="45">
        <f t="shared" si="3"/>
        <v>4366.666666666667</v>
      </c>
      <c r="R4" s="45"/>
      <c r="S4" s="45">
        <f>Q4</f>
        <v>4366.666666666667</v>
      </c>
      <c r="T4" s="46"/>
      <c r="U4" s="46"/>
      <c r="V4" s="46"/>
      <c r="W4" s="46"/>
      <c r="X4" s="46">
        <f>(E4*0.8)*4</f>
        <v>8448</v>
      </c>
      <c r="Y4" s="46"/>
      <c r="Z4" s="46"/>
      <c r="AA4" s="46"/>
      <c r="AB4" s="48">
        <f t="shared" si="4"/>
        <v>8448</v>
      </c>
      <c r="AC4" s="50">
        <f t="shared" si="5"/>
        <v>4081.333333333333</v>
      </c>
    </row>
    <row r="5" spans="1:29" x14ac:dyDescent="0.25">
      <c r="A5" s="36" t="s">
        <v>40</v>
      </c>
      <c r="B5" s="37" t="s">
        <v>41</v>
      </c>
      <c r="C5" s="37" t="s">
        <v>36</v>
      </c>
      <c r="D5" s="37" t="s">
        <v>39</v>
      </c>
      <c r="E5" s="38">
        <v>2640</v>
      </c>
      <c r="F5" s="38">
        <v>2480</v>
      </c>
      <c r="G5" s="39">
        <v>16</v>
      </c>
      <c r="H5" s="39">
        <f t="shared" si="0"/>
        <v>1.6856060606060606</v>
      </c>
      <c r="I5" s="40">
        <v>16</v>
      </c>
      <c r="J5" s="40">
        <v>2</v>
      </c>
      <c r="K5" s="40">
        <v>0</v>
      </c>
      <c r="L5" s="41">
        <f t="shared" si="1"/>
        <v>2</v>
      </c>
      <c r="M5" s="42">
        <f t="shared" si="2"/>
        <v>0.125</v>
      </c>
      <c r="N5" s="43">
        <v>0</v>
      </c>
      <c r="O5" s="43">
        <f>1500/2</f>
        <v>750</v>
      </c>
      <c r="P5" s="44">
        <v>3700</v>
      </c>
      <c r="Q5" s="45">
        <f t="shared" si="3"/>
        <v>4450</v>
      </c>
      <c r="R5" s="45"/>
      <c r="S5" s="45">
        <f>Q5</f>
        <v>4450</v>
      </c>
      <c r="T5" s="46"/>
      <c r="U5" s="46"/>
      <c r="V5" s="46"/>
      <c r="W5" s="46"/>
      <c r="X5" s="46">
        <f>(E5*0.8)*2</f>
        <v>4224</v>
      </c>
      <c r="Y5" s="46"/>
      <c r="Z5" s="46">
        <v>0</v>
      </c>
      <c r="AA5" s="46">
        <v>317</v>
      </c>
      <c r="AB5" s="48">
        <f t="shared" si="4"/>
        <v>3907</v>
      </c>
      <c r="AC5" s="50">
        <f>AB5-S5</f>
        <v>-543</v>
      </c>
    </row>
    <row r="6" spans="1:29" x14ac:dyDescent="0.25">
      <c r="A6" s="51" t="s">
        <v>42</v>
      </c>
      <c r="B6" s="52" t="s">
        <v>0</v>
      </c>
      <c r="C6" s="52" t="s">
        <v>43</v>
      </c>
      <c r="D6" s="52" t="s">
        <v>43</v>
      </c>
      <c r="E6" s="53">
        <v>1050</v>
      </c>
      <c r="F6" s="53">
        <v>1000</v>
      </c>
      <c r="G6" s="54">
        <v>5</v>
      </c>
      <c r="H6" s="54">
        <f t="shared" si="0"/>
        <v>0.8571428571428571</v>
      </c>
      <c r="I6" s="55">
        <v>4</v>
      </c>
      <c r="J6" s="55">
        <v>0</v>
      </c>
      <c r="K6" s="55">
        <v>0</v>
      </c>
      <c r="L6" s="56">
        <f t="shared" si="1"/>
        <v>0</v>
      </c>
      <c r="M6" s="57">
        <f t="shared" si="2"/>
        <v>0</v>
      </c>
      <c r="N6" s="58"/>
      <c r="O6" s="58">
        <v>900</v>
      </c>
      <c r="P6" s="59"/>
      <c r="Q6" s="60">
        <f t="shared" si="3"/>
        <v>900</v>
      </c>
      <c r="R6" s="60"/>
      <c r="S6" s="60">
        <f t="shared" ref="S6:S7" si="6">Q6</f>
        <v>900</v>
      </c>
      <c r="T6" s="61"/>
      <c r="U6" s="61"/>
      <c r="V6" s="61"/>
      <c r="W6" s="61"/>
      <c r="X6" s="61"/>
      <c r="Y6" s="61"/>
      <c r="Z6" s="62"/>
      <c r="AA6" s="61"/>
      <c r="AB6" s="63">
        <f t="shared" si="4"/>
        <v>0</v>
      </c>
      <c r="AC6" s="64">
        <f t="shared" si="5"/>
        <v>-900</v>
      </c>
    </row>
    <row r="7" spans="1:29" x14ac:dyDescent="0.25">
      <c r="A7" s="36" t="s">
        <v>44</v>
      </c>
      <c r="B7" s="37" t="s">
        <v>45</v>
      </c>
      <c r="C7" s="37" t="s">
        <v>43</v>
      </c>
      <c r="D7" s="37" t="s">
        <v>43</v>
      </c>
      <c r="E7" s="38">
        <v>1050</v>
      </c>
      <c r="F7" s="38">
        <v>1000</v>
      </c>
      <c r="G7" s="39">
        <v>5</v>
      </c>
      <c r="H7" s="39">
        <f t="shared" si="0"/>
        <v>7.5952380952380949</v>
      </c>
      <c r="I7" s="40">
        <v>21</v>
      </c>
      <c r="J7" s="40">
        <v>7</v>
      </c>
      <c r="K7" s="40">
        <v>2</v>
      </c>
      <c r="L7" s="41">
        <f t="shared" si="1"/>
        <v>9</v>
      </c>
      <c r="M7" s="42">
        <f t="shared" si="2"/>
        <v>0.33333333333333331</v>
      </c>
      <c r="N7" s="43">
        <f t="shared" ref="N7" si="7">565*G7*1.16</f>
        <v>3277</v>
      </c>
      <c r="O7" s="43">
        <v>998</v>
      </c>
      <c r="P7" s="44">
        <v>3700</v>
      </c>
      <c r="Q7" s="45">
        <f t="shared" si="3"/>
        <v>7975</v>
      </c>
      <c r="R7" s="45"/>
      <c r="S7" s="45">
        <f t="shared" si="6"/>
        <v>7975</v>
      </c>
      <c r="T7" s="46"/>
      <c r="U7" s="46">
        <f>1000*2</f>
        <v>2000</v>
      </c>
      <c r="V7" s="46"/>
      <c r="W7" s="46"/>
      <c r="X7" s="46">
        <f>(E7*0.8)*4</f>
        <v>3360</v>
      </c>
      <c r="Y7" s="46"/>
      <c r="Z7" s="46">
        <v>525</v>
      </c>
      <c r="AA7" s="46"/>
      <c r="AB7" s="48">
        <f t="shared" si="4"/>
        <v>5885</v>
      </c>
      <c r="AC7" s="50">
        <f t="shared" si="5"/>
        <v>-2090</v>
      </c>
    </row>
    <row r="8" spans="1:29" ht="15.75" thickBot="1" x14ac:dyDescent="0.3">
      <c r="A8" s="65"/>
      <c r="B8" s="65"/>
      <c r="C8" s="66"/>
      <c r="D8" s="66"/>
      <c r="E8" s="67"/>
      <c r="F8" s="67"/>
      <c r="G8" s="65"/>
      <c r="H8" s="65"/>
      <c r="I8" s="65"/>
      <c r="J8" s="65"/>
      <c r="K8" s="65"/>
      <c r="L8" s="65"/>
      <c r="M8" s="65"/>
      <c r="N8" s="67"/>
      <c r="O8" s="67"/>
      <c r="P8" s="67"/>
      <c r="Q8" s="67"/>
      <c r="R8" s="67"/>
      <c r="S8" s="67"/>
      <c r="T8" s="67"/>
      <c r="U8" s="68"/>
      <c r="V8" s="67"/>
      <c r="W8" s="65"/>
      <c r="X8" s="65"/>
      <c r="Y8" s="65"/>
      <c r="Z8" s="65"/>
      <c r="AA8" s="67"/>
      <c r="AB8" s="67"/>
      <c r="AC8" s="65"/>
    </row>
    <row r="9" spans="1:29" ht="15.75" thickBot="1" x14ac:dyDescent="0.3">
      <c r="A9" s="69" t="s">
        <v>46</v>
      </c>
      <c r="B9" s="70"/>
      <c r="C9" s="70"/>
      <c r="D9" s="70"/>
      <c r="E9" s="71"/>
      <c r="F9" s="71"/>
      <c r="G9" s="72"/>
      <c r="H9" s="73"/>
      <c r="I9" s="72"/>
      <c r="J9" s="72"/>
      <c r="K9" s="72"/>
      <c r="L9" s="74">
        <f>SUM(L3:L7)</f>
        <v>26</v>
      </c>
      <c r="M9" s="72"/>
      <c r="N9" s="75">
        <f t="shared" ref="N9:Y9" si="8">SUM(N3:N7)</f>
        <v>8520.2000000000007</v>
      </c>
      <c r="O9" s="75">
        <f t="shared" si="8"/>
        <v>5852.6666666666661</v>
      </c>
      <c r="P9" s="75">
        <f t="shared" si="8"/>
        <v>14800</v>
      </c>
      <c r="Q9" s="75">
        <f t="shared" si="8"/>
        <v>29172.866666666669</v>
      </c>
      <c r="R9" s="75">
        <f t="shared" si="8"/>
        <v>0</v>
      </c>
      <c r="S9" s="75">
        <f t="shared" si="8"/>
        <v>29172.866666666669</v>
      </c>
      <c r="T9" s="75">
        <f t="shared" si="8"/>
        <v>0</v>
      </c>
      <c r="U9" s="76">
        <f t="shared" si="8"/>
        <v>11600</v>
      </c>
      <c r="V9" s="75">
        <f t="shared" si="8"/>
        <v>0</v>
      </c>
      <c r="W9" s="77">
        <f t="shared" si="8"/>
        <v>0</v>
      </c>
      <c r="X9" s="77">
        <f t="shared" si="8"/>
        <v>21408</v>
      </c>
      <c r="Y9" s="77">
        <f t="shared" si="8"/>
        <v>0</v>
      </c>
      <c r="Z9" s="72"/>
      <c r="AA9" s="71"/>
      <c r="AB9" s="75">
        <f>SUM(AB3:AB7)</f>
        <v>29890</v>
      </c>
      <c r="AC9" s="75">
        <f>SUM(AC3:AC7)</f>
        <v>717.1333333333323</v>
      </c>
    </row>
    <row r="10" spans="1:29" ht="15.75" thickBot="1" x14ac:dyDescent="0.3">
      <c r="A10" s="78"/>
      <c r="B10" s="65"/>
      <c r="C10" s="66"/>
      <c r="D10" s="66"/>
      <c r="E10" s="67"/>
      <c r="F10" s="67"/>
      <c r="G10" s="65"/>
      <c r="H10" s="65"/>
      <c r="I10" s="65"/>
      <c r="J10" s="65"/>
      <c r="K10" s="65"/>
      <c r="L10" s="78"/>
      <c r="M10" s="65"/>
      <c r="N10" s="67"/>
      <c r="O10" s="67"/>
      <c r="P10" s="67"/>
      <c r="Q10" s="67"/>
      <c r="R10" s="67"/>
      <c r="S10" s="67"/>
      <c r="T10" s="67"/>
      <c r="U10" s="68"/>
      <c r="V10" s="67"/>
      <c r="W10" s="65"/>
      <c r="X10" s="65"/>
      <c r="Y10" s="65"/>
      <c r="Z10" s="65"/>
      <c r="AA10" s="67"/>
      <c r="AB10" s="67"/>
      <c r="AC10" s="65"/>
    </row>
    <row r="11" spans="1:29" ht="15.75" thickBot="1" x14ac:dyDescent="0.3">
      <c r="A11" s="69" t="s">
        <v>47</v>
      </c>
      <c r="B11" s="70"/>
      <c r="C11" s="70"/>
      <c r="D11" s="70"/>
      <c r="E11" s="71"/>
      <c r="F11" s="71"/>
      <c r="G11" s="72"/>
      <c r="H11" s="72"/>
      <c r="I11" s="72"/>
      <c r="J11" s="72"/>
      <c r="K11" s="72"/>
      <c r="L11" s="72"/>
      <c r="M11" s="72"/>
      <c r="N11" s="75">
        <v>0</v>
      </c>
      <c r="O11" s="75">
        <v>0</v>
      </c>
      <c r="P11" s="75">
        <v>0</v>
      </c>
      <c r="Q11" s="75">
        <f>SUM(N11:P11)</f>
        <v>0</v>
      </c>
      <c r="R11" s="75"/>
      <c r="S11" s="75"/>
      <c r="T11" s="71"/>
      <c r="U11" s="79"/>
      <c r="V11" s="71"/>
      <c r="W11" s="72"/>
      <c r="X11" s="72"/>
      <c r="Y11" s="72"/>
      <c r="Z11" s="72"/>
      <c r="AA11" s="71"/>
      <c r="AB11" s="71"/>
      <c r="AC11" s="65"/>
    </row>
    <row r="12" spans="1:29" ht="15.75" thickBot="1" x14ac:dyDescent="0.3">
      <c r="A12" s="78"/>
      <c r="B12" s="65"/>
      <c r="C12" s="66"/>
      <c r="D12" s="66"/>
      <c r="E12" s="67"/>
      <c r="F12" s="67"/>
      <c r="G12" s="65"/>
      <c r="H12" s="65"/>
      <c r="I12" s="65"/>
      <c r="J12" s="65"/>
      <c r="K12" s="65"/>
      <c r="L12" s="65"/>
      <c r="M12" s="65"/>
      <c r="N12" s="67"/>
      <c r="O12" s="67"/>
      <c r="P12" s="67"/>
      <c r="Q12" s="67"/>
      <c r="R12" s="67"/>
      <c r="S12" s="67"/>
      <c r="T12" s="67"/>
      <c r="U12" s="68"/>
      <c r="V12" s="67"/>
      <c r="W12" s="65"/>
      <c r="X12" s="65"/>
      <c r="Y12" s="65"/>
      <c r="Z12" s="65"/>
      <c r="AA12" s="67"/>
      <c r="AB12" s="67"/>
      <c r="AC12" s="65"/>
    </row>
    <row r="13" spans="1:29" ht="15.75" thickBot="1" x14ac:dyDescent="0.3">
      <c r="A13" s="69" t="s">
        <v>48</v>
      </c>
      <c r="B13" s="70"/>
      <c r="C13" s="70"/>
      <c r="D13" s="70"/>
      <c r="E13" s="71"/>
      <c r="F13" s="71"/>
      <c r="G13" s="72"/>
      <c r="H13" s="72"/>
      <c r="I13" s="72"/>
      <c r="J13" s="72"/>
      <c r="K13" s="72"/>
      <c r="L13" s="72"/>
      <c r="M13" s="72"/>
      <c r="N13" s="75">
        <f>SUM(N3:N7)</f>
        <v>8520.2000000000007</v>
      </c>
      <c r="O13" s="75">
        <f>O9</f>
        <v>5852.6666666666661</v>
      </c>
      <c r="P13" s="75">
        <f>P9</f>
        <v>14800</v>
      </c>
      <c r="Q13" s="75">
        <f>SUM(N13:P13)</f>
        <v>29172.866666666669</v>
      </c>
      <c r="R13" s="75"/>
      <c r="S13" s="75"/>
      <c r="T13" s="71"/>
      <c r="U13" s="79"/>
      <c r="V13" s="71"/>
      <c r="W13" s="72"/>
      <c r="X13" s="72"/>
      <c r="Y13" s="72"/>
      <c r="Z13" s="72"/>
      <c r="AA13" s="71"/>
      <c r="AB13" s="71"/>
      <c r="AC13" s="65"/>
    </row>
    <row r="14" spans="1:29" ht="15.75" thickBot="1" x14ac:dyDescent="0.3">
      <c r="A14" s="65"/>
      <c r="B14" s="65"/>
      <c r="C14" s="66"/>
      <c r="D14" s="66"/>
      <c r="E14" s="67"/>
      <c r="F14" s="67"/>
      <c r="G14" s="65"/>
      <c r="H14" s="65"/>
      <c r="I14" s="65"/>
      <c r="J14" s="65"/>
      <c r="K14" s="65"/>
      <c r="L14" s="65"/>
      <c r="M14" s="65"/>
      <c r="N14" s="67"/>
      <c r="O14" s="67"/>
      <c r="P14" s="67"/>
      <c r="Q14" s="67"/>
      <c r="R14" s="67"/>
      <c r="S14" s="67"/>
      <c r="T14" s="67"/>
      <c r="U14" s="68"/>
      <c r="V14" s="67"/>
      <c r="W14" s="65"/>
      <c r="X14" s="65"/>
      <c r="Y14" s="65"/>
      <c r="Z14" s="65"/>
      <c r="AA14" s="67"/>
      <c r="AB14" s="67"/>
      <c r="AC14" s="65"/>
    </row>
    <row r="15" spans="1:29" ht="15.75" thickBot="1" x14ac:dyDescent="0.3">
      <c r="A15" s="65"/>
      <c r="B15" s="65"/>
      <c r="C15" s="66"/>
      <c r="D15" s="66"/>
      <c r="E15" s="67"/>
      <c r="F15" s="67"/>
      <c r="G15" s="65"/>
      <c r="H15" s="65"/>
      <c r="I15" s="65"/>
      <c r="J15" s="65"/>
      <c r="K15" s="65"/>
      <c r="L15" s="65"/>
      <c r="M15" s="65"/>
      <c r="N15" s="67"/>
      <c r="O15" s="67"/>
      <c r="P15" s="67"/>
      <c r="Q15" s="67"/>
      <c r="R15" s="67"/>
      <c r="S15" s="67"/>
      <c r="T15" s="67"/>
      <c r="U15" s="68"/>
      <c r="V15" s="67"/>
      <c r="W15" s="65"/>
      <c r="X15" s="65"/>
      <c r="Y15" s="65"/>
      <c r="Z15" s="65"/>
      <c r="AA15" s="69" t="s">
        <v>49</v>
      </c>
      <c r="AB15" s="80">
        <f>(AB9-S9)</f>
        <v>717.13333333333139</v>
      </c>
      <c r="AC15" s="65"/>
    </row>
  </sheetData>
  <mergeCells count="12">
    <mergeCell ref="G1:G2"/>
    <mergeCell ref="H1:H2"/>
    <mergeCell ref="I1:M1"/>
    <mergeCell ref="N1:Q1"/>
    <mergeCell ref="T1:Z1"/>
    <mergeCell ref="AC1:AC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Autónoma de Yucatán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Estefania Godinez Molina</dc:creator>
  <cp:lastModifiedBy>Gina Estefania Godinez Molina</cp:lastModifiedBy>
  <dcterms:created xsi:type="dcterms:W3CDTF">2025-07-14T18:37:30Z</dcterms:created>
  <dcterms:modified xsi:type="dcterms:W3CDTF">2025-07-14T18:37:54Z</dcterms:modified>
</cp:coreProperties>
</file>