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90" windowWidth="9270" windowHeight="5175" tabRatio="685" activeTab="6"/>
  </bookViews>
  <sheets>
    <sheet name="PPMs Proceso" sheetId="2" r:id="rId1"/>
    <sheet name="PPM's 2013" sheetId="1" r:id="rId2"/>
    <sheet name="MM" sheetId="8" r:id="rId3"/>
    <sheet name="ITRON" sheetId="11" r:id="rId4"/>
    <sheet name="MOLDING" sheetId="12" r:id="rId5"/>
    <sheet name="SOLAR" sheetId="13" r:id="rId6"/>
    <sheet name="OOB Insp Final" sheetId="7" r:id="rId7"/>
    <sheet name="OOBA 2013" sheetId="14" r:id="rId8"/>
    <sheet name="OOBA-MM" sheetId="15" r:id="rId9"/>
    <sheet name="OOBA-ITRON" sheetId="16" r:id="rId10"/>
    <sheet name="OOBA-MOLD" sheetId="17" r:id="rId11"/>
    <sheet name="OOBA-SOLAR" sheetId="18" r:id="rId12"/>
  </sheets>
  <calcPr calcId="145621"/>
</workbook>
</file>

<file path=xl/calcChain.xml><?xml version="1.0" encoding="utf-8"?>
<calcChain xmlns="http://schemas.openxmlformats.org/spreadsheetml/2006/main">
  <c r="K6" i="7" l="1"/>
  <c r="L6" i="7"/>
  <c r="I6" i="7"/>
  <c r="H6" i="7"/>
  <c r="F6" i="7"/>
  <c r="E6" i="7"/>
  <c r="B6" i="7"/>
  <c r="C6" i="7"/>
  <c r="L6" i="2"/>
  <c r="K6" i="2"/>
  <c r="I6" i="2"/>
  <c r="H6" i="2"/>
  <c r="F6" i="2"/>
  <c r="E6" i="2"/>
  <c r="C6" i="2"/>
  <c r="B6" i="2"/>
  <c r="O6" i="7" l="1"/>
  <c r="N6" i="7"/>
  <c r="M6" i="7"/>
  <c r="J6" i="7"/>
  <c r="G6" i="7"/>
  <c r="D6" i="7"/>
  <c r="B5" i="7"/>
  <c r="O6" i="2"/>
  <c r="N6" i="2"/>
  <c r="M6" i="2"/>
  <c r="J6" i="2"/>
  <c r="G6" i="2"/>
  <c r="D6" i="2"/>
  <c r="B3" i="2"/>
  <c r="P6" i="7" l="1"/>
  <c r="P6" i="2"/>
  <c r="L5" i="7"/>
  <c r="K5" i="7"/>
  <c r="I5" i="7"/>
  <c r="H5" i="7"/>
  <c r="F5" i="7"/>
  <c r="E5" i="7"/>
  <c r="C5" i="7"/>
  <c r="L5" i="2"/>
  <c r="K5" i="2"/>
  <c r="I5" i="2"/>
  <c r="H5" i="2"/>
  <c r="F5" i="2"/>
  <c r="E5" i="2"/>
  <c r="C5" i="2"/>
  <c r="B5" i="2"/>
  <c r="K3" i="7" l="1"/>
  <c r="H3" i="7"/>
  <c r="E3" i="7"/>
  <c r="B3" i="7"/>
  <c r="C3" i="7"/>
  <c r="F3" i="7"/>
  <c r="B26" i="16" s="1"/>
  <c r="I3" i="7"/>
  <c r="L3" i="7"/>
  <c r="P4" i="7"/>
  <c r="D5" i="2"/>
  <c r="O3" i="7" l="1"/>
  <c r="N3" i="7"/>
  <c r="M3" i="7"/>
  <c r="N5" i="7"/>
  <c r="O5" i="7"/>
  <c r="M5" i="7"/>
  <c r="J5" i="7"/>
  <c r="G5" i="7"/>
  <c r="D5" i="7"/>
  <c r="O5" i="2"/>
  <c r="N5" i="2"/>
  <c r="M5" i="2"/>
  <c r="J5" i="2"/>
  <c r="J4" i="2"/>
  <c r="G4" i="2"/>
  <c r="G5" i="2"/>
  <c r="P3" i="7" l="1"/>
  <c r="P5" i="7"/>
  <c r="P5" i="2"/>
  <c r="P8" i="2"/>
  <c r="L4" i="7"/>
  <c r="K4" i="7"/>
  <c r="I4" i="7"/>
  <c r="H4" i="7"/>
  <c r="F4" i="7"/>
  <c r="E4" i="7"/>
  <c r="C4" i="7"/>
  <c r="B4" i="7"/>
  <c r="K4" i="2"/>
  <c r="E4" i="2"/>
  <c r="L4" i="2"/>
  <c r="I4" i="2"/>
  <c r="H4" i="2"/>
  <c r="F4" i="2"/>
  <c r="C4" i="2"/>
  <c r="B4" i="2"/>
  <c r="J71" i="2" l="1"/>
  <c r="E25" i="1"/>
  <c r="D25" i="1"/>
  <c r="G26" i="18"/>
  <c r="C25" i="18"/>
  <c r="F26" i="16"/>
  <c r="F26" i="15"/>
  <c r="F25" i="15"/>
  <c r="B26" i="17"/>
  <c r="K26" i="17"/>
  <c r="F25" i="17"/>
  <c r="F25" i="14"/>
  <c r="E25" i="14"/>
  <c r="D25" i="14"/>
  <c r="G25" i="14"/>
  <c r="D26" i="1"/>
  <c r="G26" i="14"/>
  <c r="C26" i="17"/>
  <c r="J70" i="7" l="1"/>
  <c r="C3" i="2"/>
  <c r="E3" i="2"/>
  <c r="F3" i="2"/>
  <c r="B26" i="11" s="1"/>
  <c r="H3" i="2"/>
  <c r="I3" i="2"/>
  <c r="B26" i="13" s="1"/>
  <c r="K3" i="2"/>
  <c r="L3" i="2"/>
  <c r="O4" i="2"/>
  <c r="N4" i="2"/>
  <c r="O4" i="7"/>
  <c r="B25" i="17"/>
  <c r="B26" i="18"/>
  <c r="G3" i="7" l="1"/>
  <c r="B25" i="16" s="1"/>
  <c r="B26" i="8"/>
  <c r="O3" i="2"/>
  <c r="D3" i="2"/>
  <c r="B25" i="8" s="1"/>
  <c r="J3" i="7"/>
  <c r="D3" i="7"/>
  <c r="B25" i="15" s="1"/>
  <c r="B26" i="15"/>
  <c r="J3" i="2"/>
  <c r="B25" i="18" s="1"/>
  <c r="P4" i="2"/>
  <c r="B26" i="12"/>
  <c r="M3" i="2"/>
  <c r="B25" i="12" s="1"/>
  <c r="N3" i="2"/>
  <c r="G3" i="2"/>
  <c r="B25" i="11" s="1"/>
  <c r="C26" i="14"/>
  <c r="C30" i="14" s="1"/>
  <c r="P3" i="2" l="1"/>
  <c r="C25" i="1" s="1"/>
  <c r="C29" i="1" s="1"/>
  <c r="B25" i="13"/>
  <c r="C26" i="1"/>
  <c r="C30" i="1" s="1"/>
  <c r="C25" i="14"/>
  <c r="C29" i="14" s="1"/>
  <c r="P8" i="7"/>
  <c r="N4" i="7"/>
  <c r="M4" i="7"/>
  <c r="J4" i="7"/>
  <c r="G4" i="7"/>
  <c r="D4" i="7"/>
  <c r="B8" i="7"/>
  <c r="M4" i="2"/>
  <c r="D4" i="2"/>
  <c r="B8" i="2"/>
  <c r="D25" i="11"/>
  <c r="C25" i="11"/>
  <c r="B35" i="7"/>
  <c r="C35" i="7"/>
  <c r="D35" i="7" s="1"/>
  <c r="E35" i="7"/>
  <c r="F35" i="7"/>
  <c r="H35" i="7"/>
  <c r="I35" i="7"/>
  <c r="J35" i="7" s="1"/>
  <c r="K35" i="7"/>
  <c r="L35" i="7"/>
  <c r="M35" i="7" s="1"/>
  <c r="O35" i="7"/>
  <c r="N35" i="7" l="1"/>
  <c r="P35" i="7"/>
  <c r="G35" i="7"/>
  <c r="C62" i="7"/>
  <c r="K62" i="7" l="1"/>
  <c r="L62" i="7"/>
  <c r="C62" i="2"/>
  <c r="M62" i="7" l="1"/>
  <c r="B62" i="2" l="1"/>
  <c r="B62" i="7" l="1"/>
  <c r="I62" i="7"/>
  <c r="F62" i="7"/>
  <c r="O62" i="7" s="1"/>
  <c r="E62" i="7"/>
  <c r="D62" i="7" l="1"/>
  <c r="G62" i="7"/>
  <c r="H62" i="7"/>
  <c r="N62" i="7" s="1"/>
  <c r="P62" i="7" s="1"/>
  <c r="J62" i="7" l="1"/>
  <c r="L62" i="2"/>
  <c r="K62" i="2"/>
  <c r="I62" i="2"/>
  <c r="H62" i="2"/>
  <c r="F62" i="2"/>
  <c r="E62" i="2"/>
  <c r="D62" i="2"/>
  <c r="N62" i="2" l="1"/>
  <c r="O62" i="2"/>
  <c r="M62" i="2"/>
  <c r="G62" i="2"/>
  <c r="J62" i="2"/>
  <c r="C40" i="7"/>
  <c r="I30" i="7"/>
  <c r="I24" i="7"/>
  <c r="B13" i="7"/>
  <c r="C46" i="2"/>
  <c r="P62" i="2" l="1"/>
  <c r="B57" i="7"/>
  <c r="F57" i="2" l="1"/>
  <c r="B57" i="2" l="1"/>
  <c r="E57" i="2" l="1"/>
  <c r="G57" i="2" s="1"/>
  <c r="L57" i="2" l="1"/>
  <c r="K57" i="2"/>
  <c r="I57" i="2"/>
  <c r="H57" i="2"/>
  <c r="L57" i="7"/>
  <c r="K57" i="7"/>
  <c r="H57" i="7"/>
  <c r="E57" i="7"/>
  <c r="F57" i="7"/>
  <c r="C57" i="7" l="1"/>
  <c r="C57" i="2"/>
  <c r="D57" i="2" s="1"/>
  <c r="J57" i="2"/>
  <c r="M57" i="2"/>
  <c r="G57" i="7"/>
  <c r="N57" i="7"/>
  <c r="I57" i="7"/>
  <c r="J57" i="7" s="1"/>
  <c r="M57" i="7"/>
  <c r="N57" i="2"/>
  <c r="O57" i="7" l="1"/>
  <c r="P57" i="7" s="1"/>
  <c r="D57" i="7"/>
  <c r="O57" i="2"/>
  <c r="P57" i="2" s="1"/>
  <c r="C51" i="7" l="1"/>
  <c r="C51" i="2" l="1"/>
  <c r="K51" i="7"/>
  <c r="I51" i="7"/>
  <c r="H51" i="7"/>
  <c r="E51" i="7"/>
  <c r="B51" i="7"/>
  <c r="N51" i="7" l="1"/>
  <c r="D51" i="7"/>
  <c r="F51" i="7"/>
  <c r="G51" i="7" s="1"/>
  <c r="J51" i="7"/>
  <c r="L51" i="7"/>
  <c r="M51" i="7" s="1"/>
  <c r="K26" i="8"/>
  <c r="F51" i="2"/>
  <c r="E51" i="2"/>
  <c r="K26" i="18"/>
  <c r="K26" i="15"/>
  <c r="K51" i="2"/>
  <c r="I51" i="2"/>
  <c r="H51" i="2"/>
  <c r="J51" i="2" l="1"/>
  <c r="G51" i="2"/>
  <c r="L51" i="2"/>
  <c r="M51" i="2" s="1"/>
  <c r="K25" i="15"/>
  <c r="K25" i="18"/>
  <c r="K26" i="11"/>
  <c r="K25" i="17"/>
  <c r="K26" i="16"/>
  <c r="O51" i="7"/>
  <c r="K25" i="16"/>
  <c r="K25" i="12"/>
  <c r="O51" i="2" l="1"/>
  <c r="N51" i="2"/>
  <c r="B51" i="2"/>
  <c r="D51" i="2" s="1"/>
  <c r="L26" i="14"/>
  <c r="P51" i="7"/>
  <c r="K26" i="12"/>
  <c r="L25" i="14"/>
  <c r="K25" i="13"/>
  <c r="K26" i="13"/>
  <c r="P51" i="2" l="1"/>
  <c r="K25" i="8"/>
  <c r="K25" i="11"/>
  <c r="C46" i="7"/>
  <c r="K46" i="7" l="1"/>
  <c r="H46" i="7"/>
  <c r="F46" i="7"/>
  <c r="E46" i="7"/>
  <c r="B46" i="7"/>
  <c r="I46" i="7"/>
  <c r="H46" i="2"/>
  <c r="J26" i="16"/>
  <c r="J26" i="15"/>
  <c r="K46" i="2"/>
  <c r="B46" i="2" l="1"/>
  <c r="D46" i="2" s="1"/>
  <c r="J25" i="8" s="1"/>
  <c r="L46" i="2"/>
  <c r="M46" i="2" s="1"/>
  <c r="I46" i="2"/>
  <c r="J46" i="2" s="1"/>
  <c r="L46" i="7"/>
  <c r="M46" i="7" s="1"/>
  <c r="J46" i="7"/>
  <c r="N46" i="7"/>
  <c r="D46" i="7"/>
  <c r="G46" i="7"/>
  <c r="J25" i="16" s="1"/>
  <c r="J26" i="8"/>
  <c r="J26" i="12"/>
  <c r="J25" i="17"/>
  <c r="F46" i="2"/>
  <c r="E46" i="2"/>
  <c r="J25" i="15"/>
  <c r="M26" i="18"/>
  <c r="M26" i="17"/>
  <c r="M25" i="17"/>
  <c r="M26" i="16"/>
  <c r="M25" i="16"/>
  <c r="M26" i="15"/>
  <c r="M25" i="15"/>
  <c r="N26" i="14"/>
  <c r="M26" i="14"/>
  <c r="N25" i="14"/>
  <c r="M25" i="14"/>
  <c r="M26" i="13"/>
  <c r="M25" i="13"/>
  <c r="M26" i="12"/>
  <c r="M25" i="12"/>
  <c r="M26" i="8"/>
  <c r="M25" i="8"/>
  <c r="O46" i="7" l="1"/>
  <c r="G46" i="2"/>
  <c r="J26" i="13"/>
  <c r="P46" i="7"/>
  <c r="J26" i="17"/>
  <c r="J25" i="12"/>
  <c r="J25" i="18"/>
  <c r="J26" i="18"/>
  <c r="N46" i="2"/>
  <c r="J26" i="11"/>
  <c r="J25" i="13"/>
  <c r="K25" i="14" l="1"/>
  <c r="K26" i="14"/>
  <c r="O46" i="2"/>
  <c r="P46" i="2" s="1"/>
  <c r="K25" i="1" s="1"/>
  <c r="J25" i="11"/>
  <c r="I40" i="7" l="1"/>
  <c r="B40" i="7" l="1"/>
  <c r="L40" i="7"/>
  <c r="M40" i="7" s="1"/>
  <c r="K40" i="7"/>
  <c r="F40" i="7"/>
  <c r="I26" i="16" s="1"/>
  <c r="E40" i="7"/>
  <c r="H40" i="7"/>
  <c r="J40" i="7" s="1"/>
  <c r="K40" i="2"/>
  <c r="I40" i="2"/>
  <c r="B40" i="2"/>
  <c r="E40" i="2"/>
  <c r="I26" i="15"/>
  <c r="H26" i="18" l="1"/>
  <c r="F40" i="2"/>
  <c r="G40" i="2" s="1"/>
  <c r="C40" i="2"/>
  <c r="I26" i="13"/>
  <c r="L40" i="2"/>
  <c r="M40" i="2" s="1"/>
  <c r="I25" i="12" s="1"/>
  <c r="N40" i="7"/>
  <c r="D40" i="7"/>
  <c r="H40" i="2"/>
  <c r="J40" i="2" s="1"/>
  <c r="G40" i="7"/>
  <c r="O40" i="7"/>
  <c r="P40" i="7" s="1"/>
  <c r="I25" i="18"/>
  <c r="I26" i="18"/>
  <c r="I25" i="16"/>
  <c r="I35" i="2"/>
  <c r="L35" i="2"/>
  <c r="M35" i="2" s="1"/>
  <c r="H35" i="2"/>
  <c r="K35" i="2"/>
  <c r="C35" i="2"/>
  <c r="D35" i="2" s="1"/>
  <c r="B35" i="2"/>
  <c r="F35" i="2"/>
  <c r="G35" i="2" s="1"/>
  <c r="E35" i="2"/>
  <c r="I26" i="11" l="1"/>
  <c r="I25" i="13"/>
  <c r="N35" i="2"/>
  <c r="H26" i="15"/>
  <c r="J35" i="2"/>
  <c r="H25" i="13" s="1"/>
  <c r="D40" i="2"/>
  <c r="I25" i="8" s="1"/>
  <c r="O40" i="2"/>
  <c r="N40" i="2"/>
  <c r="I26" i="12"/>
  <c r="I26" i="8"/>
  <c r="H26" i="16"/>
  <c r="I25" i="17"/>
  <c r="I26" i="17"/>
  <c r="I25" i="15"/>
  <c r="J26" i="14"/>
  <c r="I25" i="11"/>
  <c r="H25" i="16"/>
  <c r="H26" i="8"/>
  <c r="H26" i="11"/>
  <c r="K30" i="7"/>
  <c r="E30" i="7"/>
  <c r="C30" i="7"/>
  <c r="B30" i="7"/>
  <c r="L30" i="7"/>
  <c r="M30" i="7" s="1"/>
  <c r="H30" i="7"/>
  <c r="J30" i="7" s="1"/>
  <c r="I30" i="2"/>
  <c r="J30" i="2" s="1"/>
  <c r="H30" i="2"/>
  <c r="C30" i="2"/>
  <c r="K30" i="2"/>
  <c r="B30" i="2"/>
  <c r="E30" i="2"/>
  <c r="F30" i="2" l="1"/>
  <c r="G30" i="2" s="1"/>
  <c r="P40" i="2"/>
  <c r="N30" i="7"/>
  <c r="H25" i="18"/>
  <c r="N30" i="2"/>
  <c r="D30" i="2"/>
  <c r="D30" i="7"/>
  <c r="G26" i="15"/>
  <c r="F30" i="7"/>
  <c r="G30" i="7" s="1"/>
  <c r="H25" i="15"/>
  <c r="G25" i="18"/>
  <c r="H25" i="17"/>
  <c r="H26" i="17"/>
  <c r="H25" i="12"/>
  <c r="H26" i="12"/>
  <c r="J25" i="14"/>
  <c r="H25" i="8"/>
  <c r="H25" i="11"/>
  <c r="O35" i="2"/>
  <c r="P35" i="2" s="1"/>
  <c r="G25" i="13"/>
  <c r="O30" i="7" l="1"/>
  <c r="P30" i="7" s="1"/>
  <c r="G26" i="16"/>
  <c r="L30" i="2"/>
  <c r="M30" i="2" s="1"/>
  <c r="G25" i="16"/>
  <c r="G25" i="17"/>
  <c r="G26" i="17"/>
  <c r="I25" i="14"/>
  <c r="I26" i="14"/>
  <c r="G26" i="12"/>
  <c r="G26" i="11"/>
  <c r="G25" i="15"/>
  <c r="H24" i="7" l="1"/>
  <c r="J24" i="7" s="1"/>
  <c r="G25" i="11"/>
  <c r="H26" i="14"/>
  <c r="G25" i="8" l="1"/>
  <c r="G26" i="8"/>
  <c r="O30" i="2"/>
  <c r="P30" i="2" s="1"/>
  <c r="G25" i="12"/>
  <c r="H25" i="14"/>
  <c r="K24" i="7"/>
  <c r="E24" i="7"/>
  <c r="C24" i="7"/>
  <c r="B24" i="7"/>
  <c r="F24" i="7"/>
  <c r="G24" i="7" s="1"/>
  <c r="I24" i="2"/>
  <c r="K24" i="2"/>
  <c r="H24" i="2"/>
  <c r="F24" i="2"/>
  <c r="C24" i="2"/>
  <c r="B24" i="2"/>
  <c r="L24" i="2" l="1"/>
  <c r="M24" i="2" s="1"/>
  <c r="D24" i="2"/>
  <c r="D24" i="7"/>
  <c r="J24" i="2"/>
  <c r="F25" i="13" s="1"/>
  <c r="N24" i="7"/>
  <c r="F26" i="17"/>
  <c r="L24" i="7"/>
  <c r="M24" i="7" s="1"/>
  <c r="M70" i="7" s="1"/>
  <c r="F26" i="11"/>
  <c r="F26" i="8"/>
  <c r="F26" i="12" l="1"/>
  <c r="O24" i="2"/>
  <c r="O24" i="7"/>
  <c r="P24" i="7" s="1"/>
  <c r="F25" i="16"/>
  <c r="F25" i="12"/>
  <c r="F25" i="8"/>
  <c r="L19" i="7" l="1"/>
  <c r="M19" i="7" s="1"/>
  <c r="K19" i="7"/>
  <c r="I19" i="7"/>
  <c r="J19" i="7" s="1"/>
  <c r="H19" i="7"/>
  <c r="F19" i="7"/>
  <c r="G19" i="7" s="1"/>
  <c r="E19" i="7"/>
  <c r="C19" i="7"/>
  <c r="B19" i="7"/>
  <c r="N19" i="7" s="1"/>
  <c r="O19" i="7" l="1"/>
  <c r="P19" i="7" s="1"/>
  <c r="D19" i="7"/>
  <c r="I19" i="2"/>
  <c r="K13" i="7" l="1"/>
  <c r="E13" i="7"/>
  <c r="L13" i="7"/>
  <c r="H13" i="7"/>
  <c r="F13" i="7"/>
  <c r="H8" i="7"/>
  <c r="K8" i="7"/>
  <c r="I8" i="7"/>
  <c r="C8" i="7"/>
  <c r="H19" i="2"/>
  <c r="J19" i="2" s="1"/>
  <c r="B19" i="2"/>
  <c r="C19" i="2"/>
  <c r="E19" i="2"/>
  <c r="K19" i="2"/>
  <c r="L19" i="2"/>
  <c r="M19" i="2" s="1"/>
  <c r="E26" i="13"/>
  <c r="I13" i="2"/>
  <c r="C13" i="2"/>
  <c r="B13" i="2"/>
  <c r="D19" i="2" l="1"/>
  <c r="D13" i="2"/>
  <c r="F19" i="2"/>
  <c r="G19" i="2" s="1"/>
  <c r="N19" i="2"/>
  <c r="G13" i="7"/>
  <c r="J8" i="7"/>
  <c r="M13" i="7"/>
  <c r="E8" i="7"/>
  <c r="N8" i="7" s="1"/>
  <c r="N13" i="7"/>
  <c r="D8" i="7"/>
  <c r="L8" i="7"/>
  <c r="M8" i="7" s="1"/>
  <c r="I13" i="7"/>
  <c r="J13" i="7" s="1"/>
  <c r="F8" i="7"/>
  <c r="C13" i="7"/>
  <c r="E26" i="8"/>
  <c r="E26" i="12"/>
  <c r="E26" i="11"/>
  <c r="E25" i="13"/>
  <c r="D26" i="8"/>
  <c r="G8" i="7" l="1"/>
  <c r="O8" i="7"/>
  <c r="O13" i="7"/>
  <c r="P13" i="7" s="1"/>
  <c r="D13" i="7"/>
  <c r="E25" i="12"/>
  <c r="E25" i="8"/>
  <c r="O19" i="2"/>
  <c r="K13" i="2"/>
  <c r="H13" i="2"/>
  <c r="J13" i="2" s="1"/>
  <c r="L8" i="2"/>
  <c r="K8" i="2"/>
  <c r="H8" i="2"/>
  <c r="C8" i="2"/>
  <c r="M8" i="2" l="1"/>
  <c r="I8" i="2"/>
  <c r="J8" i="2" s="1"/>
  <c r="D8" i="2"/>
  <c r="L13" i="2"/>
  <c r="M13" i="2" s="1"/>
  <c r="D25" i="12" s="1"/>
  <c r="D25" i="8"/>
  <c r="C26" i="12"/>
  <c r="C26" i="13" l="1"/>
  <c r="M71" i="2"/>
  <c r="D26" i="12"/>
  <c r="C26" i="18"/>
  <c r="C26" i="8"/>
  <c r="D25" i="13"/>
  <c r="D26" i="13"/>
  <c r="C25" i="12"/>
  <c r="C25" i="13"/>
  <c r="C25" i="8" l="1"/>
  <c r="G26" i="1"/>
  <c r="N26" i="1"/>
  <c r="L25" i="1"/>
  <c r="J26" i="1"/>
  <c r="H26" i="1"/>
  <c r="I26" i="1"/>
  <c r="L26" i="1"/>
  <c r="M26" i="1" l="1"/>
  <c r="I25" i="1"/>
  <c r="N25" i="1"/>
  <c r="K26" i="1"/>
  <c r="J25" i="1"/>
  <c r="H25" i="1"/>
  <c r="F26" i="1"/>
  <c r="M25" i="1"/>
  <c r="F8" i="2" l="1"/>
  <c r="O8" i="2" l="1"/>
  <c r="C26" i="11"/>
  <c r="F13" i="2" l="1"/>
  <c r="D26" i="11"/>
  <c r="O13" i="2" l="1"/>
  <c r="E26" i="1" s="1"/>
  <c r="E24" i="2" l="1"/>
  <c r="E8" i="2"/>
  <c r="E13" i="2"/>
  <c r="N13" i="2" l="1"/>
  <c r="P13" i="2" s="1"/>
  <c r="G13" i="2"/>
  <c r="N24" i="2"/>
  <c r="P24" i="2" s="1"/>
  <c r="G24" i="2"/>
  <c r="N8" i="2"/>
  <c r="G8" i="2"/>
  <c r="G25" i="1" l="1"/>
  <c r="F25" i="11"/>
  <c r="P19" i="2" l="1"/>
  <c r="F25" i="1" s="1"/>
  <c r="E25" i="11"/>
</calcChain>
</file>

<file path=xl/sharedStrings.xml><?xml version="1.0" encoding="utf-8"?>
<sst xmlns="http://schemas.openxmlformats.org/spreadsheetml/2006/main" count="328" uniqueCount="88">
  <si>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</si>
  <si>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</si>
  <si>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</si>
  <si>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</si>
  <si>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</si>
  <si>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</si>
  <si>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</si>
  <si>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</si>
  <si>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</si>
  <si>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</si>
  <si>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</si>
  <si>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</si>
  <si>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Defects</t>
  </si>
  <si>
    <t>PPM's</t>
  </si>
  <si>
    <t>Average PPM's /month</t>
  </si>
  <si>
    <t>Average defects/ month</t>
  </si>
  <si>
    <t>Micromini</t>
  </si>
  <si>
    <t>June</t>
  </si>
  <si>
    <t>July</t>
  </si>
  <si>
    <t>Itron</t>
  </si>
  <si>
    <t>QTY Insp</t>
  </si>
  <si>
    <t>QTY Rej</t>
  </si>
  <si>
    <t>PPM</t>
  </si>
  <si>
    <t>Total</t>
  </si>
  <si>
    <t>Promedio de defectos</t>
  </si>
  <si>
    <t>Promedio de PPMs</t>
  </si>
  <si>
    <t>Goal</t>
  </si>
  <si>
    <t>Solar</t>
  </si>
  <si>
    <t>Molding</t>
  </si>
  <si>
    <t xml:space="preserve">Week48 </t>
  </si>
  <si>
    <t>Week49</t>
  </si>
  <si>
    <t>Week50</t>
  </si>
  <si>
    <t>Week51</t>
  </si>
  <si>
    <t>Week52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</si>
  <si>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</si>
  <si>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</si>
  <si>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</si>
  <si>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</si>
  <si>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</si>
  <si>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</si>
  <si>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</si>
  <si>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</si>
  <si>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</si>
  <si>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</si>
  <si>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</si>
  <si>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</si>
  <si>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</si>
  <si>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</si>
  <si>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</si>
  <si>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</si>
  <si>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</si>
  <si>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</si>
  <si>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</si>
  <si>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</si>
  <si>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</si>
  <si>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</si>
  <si>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</si>
  <si>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</si>
  <si>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</si>
  <si>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</si>
  <si>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</si>
  <si>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</si>
  <si>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</si>
  <si>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</si>
  <si>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</si>
  <si>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</si>
  <si>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</si>
  <si>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</si>
  <si>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</si>
  <si>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</si>
  <si>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</si>
  <si>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</si>
  <si>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</si>
  <si>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</si>
  <si>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</si>
  <si>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</si>
  <si>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</si>
  <si>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</si>
  <si>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</si>
  <si>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</si>
  <si>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Yield</t>
  </si>
  <si>
    <t>weeK 22</t>
  </si>
  <si>
    <t>week35</t>
  </si>
  <si>
    <t>Week 35</t>
  </si>
  <si>
    <t>OOB</t>
  </si>
  <si>
    <t>OOBA</t>
  </si>
  <si>
    <t>Yield %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</si>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</sst>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43" fontId="0" fillId="2" borderId="1" xfId="1" applyFont="1" applyFill="1" applyBorder="1"/>
    <xf numFmtId="43" fontId="0" fillId="0" borderId="1" xfId="1" applyFont="1" applyBorder="1"/>
    <xf numFmtId="43" fontId="0" fillId="3" borderId="1" xfId="1" applyFont="1" applyFill="1" applyBorder="1"/>
    <xf numFmtId="164" fontId="2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43" fontId="3" fillId="4" borderId="1" xfId="0" applyNumberFormat="1" applyFont="1" applyFill="1" applyBorder="1"/>
    <xf numFmtId="43" fontId="0" fillId="0" borderId="1" xfId="1" applyFont="1" applyFill="1" applyBorder="1"/>
    <xf numFmtId="0" fontId="0" fillId="5" borderId="0" xfId="0" applyFill="1"/>
    <xf numFmtId="43" fontId="0" fillId="5" borderId="1" xfId="1" applyFont="1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43" fontId="0" fillId="6" borderId="1" xfId="1" applyFont="1" applyFill="1" applyBorder="1"/>
    <xf numFmtId="3" fontId="0" fillId="0" borderId="0" xfId="0" applyNumberFormat="1"/>
    <xf numFmtId="43" fontId="3" fillId="7" borderId="1" xfId="0" applyNumberFormat="1" applyFont="1" applyFill="1" applyBorder="1"/>
    <xf numFmtId="43" fontId="0" fillId="2" borderId="5" xfId="1" applyFont="1" applyFill="1" applyBorder="1"/>
    <xf numFmtId="43" fontId="0" fillId="0" borderId="5" xfId="1" applyFont="1" applyBorder="1"/>
    <xf numFmtId="43" fontId="0" fillId="5" borderId="5" xfId="1" applyFont="1" applyFill="1" applyBorder="1"/>
    <xf numFmtId="43" fontId="0" fillId="3" borderId="5" xfId="1" applyFont="1" applyFill="1" applyBorder="1"/>
    <xf numFmtId="43" fontId="0" fillId="6" borderId="5" xfId="1" applyFont="1" applyFill="1" applyBorder="1"/>
    <xf numFmtId="43" fontId="3" fillId="4" borderId="5" xfId="0" applyNumberFormat="1" applyFont="1" applyFill="1" applyBorder="1"/>
    <xf numFmtId="43" fontId="3" fillId="7" borderId="5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Fill="1" applyBorder="1"/>
    <xf numFmtId="3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164" fontId="0" fillId="6" borderId="1" xfId="1" applyNumberFormat="1" applyFont="1" applyFill="1" applyBorder="1"/>
    <xf numFmtId="0" fontId="3" fillId="0" borderId="0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43" fontId="0" fillId="2" borderId="6" xfId="1" applyFont="1" applyFill="1" applyBorder="1"/>
    <xf numFmtId="43" fontId="0" fillId="0" borderId="6" xfId="1" applyFont="1" applyBorder="1"/>
    <xf numFmtId="43" fontId="0" fillId="5" borderId="6" xfId="1" applyFont="1" applyFill="1" applyBorder="1"/>
    <xf numFmtId="43" fontId="0" fillId="3" borderId="6" xfId="1" applyFont="1" applyFill="1" applyBorder="1"/>
    <xf numFmtId="43" fontId="0" fillId="6" borderId="6" xfId="1" applyFont="1" applyFill="1" applyBorder="1"/>
    <xf numFmtId="43" fontId="3" fillId="4" borderId="6" xfId="0" applyNumberFormat="1" applyFont="1" applyFill="1" applyBorder="1"/>
    <xf numFmtId="43" fontId="0" fillId="2" borderId="11" xfId="1" applyFont="1" applyFill="1" applyBorder="1"/>
    <xf numFmtId="43" fontId="0" fillId="2" borderId="8" xfId="1" applyFont="1" applyFill="1" applyBorder="1"/>
    <xf numFmtId="43" fontId="0" fillId="0" borderId="8" xfId="1" applyFont="1" applyBorder="1"/>
    <xf numFmtId="43" fontId="0" fillId="5" borderId="8" xfId="1" applyFont="1" applyFill="1" applyBorder="1"/>
    <xf numFmtId="43" fontId="0" fillId="3" borderId="8" xfId="1" applyFont="1" applyFill="1" applyBorder="1"/>
    <xf numFmtId="43" fontId="0" fillId="6" borderId="8" xfId="1" applyFont="1" applyFill="1" applyBorder="1"/>
    <xf numFmtId="43" fontId="3" fillId="4" borderId="8" xfId="0" applyNumberFormat="1" applyFont="1" applyFill="1" applyBorder="1"/>
    <xf numFmtId="43" fontId="3" fillId="7" borderId="9" xfId="0" applyNumberFormat="1" applyFont="1" applyFill="1" applyBorder="1"/>
    <xf numFmtId="43" fontId="0" fillId="0" borderId="5" xfId="1" applyFont="1" applyFill="1" applyBorder="1"/>
    <xf numFmtId="43" fontId="0" fillId="0" borderId="6" xfId="1" applyFont="1" applyFill="1" applyBorder="1"/>
    <xf numFmtId="43" fontId="0" fillId="2" borderId="14" xfId="1" applyFont="1" applyFill="1" applyBorder="1"/>
    <xf numFmtId="43" fontId="0" fillId="0" borderId="14" xfId="1" applyFont="1" applyBorder="1"/>
    <xf numFmtId="43" fontId="0" fillId="5" borderId="14" xfId="1" applyFont="1" applyFill="1" applyBorder="1"/>
    <xf numFmtId="43" fontId="0" fillId="3" borderId="14" xfId="1" applyFont="1" applyFill="1" applyBorder="1"/>
    <xf numFmtId="43" fontId="0" fillId="6" borderId="14" xfId="1" applyFont="1" applyFill="1" applyBorder="1"/>
    <xf numFmtId="43" fontId="3" fillId="4" borderId="14" xfId="0" applyNumberFormat="1" applyFont="1" applyFill="1" applyBorder="1"/>
    <xf numFmtId="43" fontId="3" fillId="7" borderId="14" xfId="0" applyNumberFormat="1" applyFont="1" applyFill="1" applyBorder="1"/>
    <xf numFmtId="3" fontId="0" fillId="2" borderId="6" xfId="0" applyNumberFormat="1" applyFill="1" applyBorder="1"/>
    <xf numFmtId="3" fontId="0" fillId="0" borderId="6" xfId="0" applyNumberFormat="1" applyFill="1" applyBorder="1"/>
    <xf numFmtId="3" fontId="0" fillId="3" borderId="6" xfId="0" applyNumberFormat="1" applyFill="1" applyBorder="1"/>
    <xf numFmtId="43" fontId="0" fillId="0" borderId="15" xfId="1" applyFont="1" applyBorder="1"/>
    <xf numFmtId="43" fontId="0" fillId="2" borderId="15" xfId="1" applyFont="1" applyFill="1" applyBorder="1"/>
    <xf numFmtId="43" fontId="0" fillId="3" borderId="15" xfId="1" applyFont="1" applyFill="1" applyBorder="1"/>
    <xf numFmtId="43" fontId="0" fillId="6" borderId="15" xfId="1" applyFont="1" applyFill="1" applyBorder="1"/>
    <xf numFmtId="43" fontId="3" fillId="4" borderId="15" xfId="0" applyNumberFormat="1" applyFont="1" applyFill="1" applyBorder="1"/>
    <xf numFmtId="43" fontId="3" fillId="7" borderId="15" xfId="0" applyNumberFormat="1" applyFont="1" applyFill="1" applyBorder="1"/>
    <xf numFmtId="43" fontId="0" fillId="5" borderId="15" xfId="1" applyFont="1" applyFill="1" applyBorder="1"/>
    <xf numFmtId="43" fontId="3" fillId="7" borderId="16" xfId="0" applyNumberFormat="1" applyFont="1" applyFill="1" applyBorder="1"/>
    <xf numFmtId="43" fontId="3" fillId="7" borderId="13" xfId="0" applyNumberFormat="1" applyFont="1" applyFill="1" applyBorder="1"/>
    <xf numFmtId="9" fontId="0" fillId="3" borderId="8" xfId="2" applyFont="1" applyFill="1" applyBorder="1"/>
    <xf numFmtId="9" fontId="0" fillId="3" borderId="6" xfId="2" applyFont="1" applyFill="1" applyBorder="1"/>
    <xf numFmtId="9" fontId="0" fillId="6" borderId="8" xfId="2" applyFont="1" applyFill="1" applyBorder="1"/>
    <xf numFmtId="9" fontId="0" fillId="6" borderId="6" xfId="2" applyFont="1" applyFill="1" applyBorder="1"/>
    <xf numFmtId="9" fontId="0" fillId="6" borderId="1" xfId="2" applyFont="1" applyFill="1" applyBorder="1"/>
    <xf numFmtId="43" fontId="0" fillId="3" borderId="18" xfId="1" applyFont="1" applyFill="1" applyBorder="1"/>
    <xf numFmtId="43" fontId="0" fillId="6" borderId="19" xfId="1" applyFont="1" applyFill="1" applyBorder="1"/>
    <xf numFmtId="43" fontId="0" fillId="3" borderId="17" xfId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6" borderId="5" xfId="1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9" fontId="0" fillId="2" borderId="1" xfId="2" applyFont="1" applyFill="1" applyBorder="1"/>
    <xf numFmtId="9" fontId="0" fillId="2" borderId="1" xfId="1" applyNumberFormat="1" applyFont="1" applyFill="1" applyBorder="1"/>
    <xf numFmtId="43" fontId="0" fillId="0" borderId="1" xfId="1" applyFont="1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43" fontId="3" fillId="8" borderId="8" xfId="0" applyNumberFormat="1" applyFont="1" applyFill="1" applyBorder="1"/>
    <xf numFmtId="43" fontId="3" fillId="8" borderId="9" xfId="0" applyNumberFormat="1" applyFont="1" applyFill="1" applyBorder="1"/>
    <xf numFmtId="43" fontId="3" fillId="8" borderId="6" xfId="0" applyNumberFormat="1" applyFont="1" applyFill="1" applyBorder="1"/>
    <xf numFmtId="43" fontId="3" fillId="8" borderId="1" xfId="0" applyNumberFormat="1" applyFont="1" applyFill="1" applyBorder="1"/>
    <xf numFmtId="43" fontId="3" fillId="8" borderId="5" xfId="0" applyNumberFormat="1" applyFont="1" applyFill="1" applyBorder="1"/>
    <xf numFmtId="43" fontId="3" fillId="8" borderId="15" xfId="0" applyNumberFormat="1" applyFont="1" applyFill="1" applyBorder="1"/>
    <xf numFmtId="43" fontId="3" fillId="8" borderId="14" xfId="0" applyNumberFormat="1" applyFont="1" applyFill="1" applyBorder="1"/>
    <xf numFmtId="9" fontId="3" fillId="8" borderId="9" xfId="2" applyFont="1" applyFill="1" applyBorder="1"/>
    <xf numFmtId="9" fontId="3" fillId="8" borderId="13" xfId="2" applyFont="1" applyFill="1" applyBorder="1"/>
    <xf numFmtId="43" fontId="3" fillId="8" borderId="6" xfId="0" applyNumberFormat="1" applyFont="1" applyFill="1" applyBorder="1" applyAlignment="1">
      <alignment horizontal="center"/>
    </xf>
    <xf numFmtId="9" fontId="3" fillId="8" borderId="13" xfId="2" applyFont="1" applyFill="1" applyBorder="1" applyAlignment="1">
      <alignment horizontal="right"/>
    </xf>
    <xf numFmtId="10" fontId="0" fillId="2" borderId="1" xfId="1" applyNumberFormat="1" applyFont="1" applyFill="1" applyBorder="1"/>
    <xf numFmtId="10" fontId="0" fillId="5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6" borderId="1" xfId="2" applyNumberFormat="1" applyFont="1" applyFill="1" applyBorder="1" applyAlignment="1">
      <alignment horizontal="center"/>
    </xf>
    <xf numFmtId="43" fontId="0" fillId="2" borderId="17" xfId="1" applyFont="1" applyFill="1" applyBorder="1"/>
    <xf numFmtId="43" fontId="0" fillId="3" borderId="19" xfId="1" applyFont="1" applyFill="1" applyBorder="1"/>
    <xf numFmtId="43" fontId="0" fillId="0" borderId="5" xfId="1" applyFont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9" fontId="0" fillId="2" borderId="6" xfId="2" applyFont="1" applyFill="1" applyBorder="1"/>
    <xf numFmtId="43" fontId="0" fillId="0" borderId="6" xfId="1" applyFont="1" applyBorder="1" applyAlignment="1">
      <alignment horizontal="center"/>
    </xf>
    <xf numFmtId="9" fontId="0" fillId="5" borderId="6" xfId="2" applyFont="1" applyFill="1" applyBorder="1" applyAlignment="1">
      <alignment horizontal="center"/>
    </xf>
    <xf numFmtId="9" fontId="0" fillId="2" borderId="8" xfId="2" applyFont="1" applyFill="1" applyBorder="1"/>
    <xf numFmtId="43" fontId="0" fillId="0" borderId="8" xfId="1" applyFont="1" applyBorder="1" applyAlignment="1">
      <alignment horizontal="center"/>
    </xf>
    <xf numFmtId="9" fontId="0" fillId="5" borderId="9" xfId="2" applyFont="1" applyFill="1" applyBorder="1" applyAlignment="1">
      <alignment horizontal="center"/>
    </xf>
    <xf numFmtId="9" fontId="0" fillId="2" borderId="8" xfId="2" applyNumberFormat="1" applyFont="1" applyFill="1" applyBorder="1"/>
    <xf numFmtId="9" fontId="0" fillId="6" borderId="8" xfId="2" applyFont="1" applyFill="1" applyBorder="1" applyAlignment="1">
      <alignment horizontal="center"/>
    </xf>
    <xf numFmtId="43" fontId="3" fillId="8" borderId="20" xfId="0" applyNumberFormat="1" applyFont="1" applyFill="1" applyBorder="1"/>
    <xf numFmtId="43" fontId="3" fillId="7" borderId="21" xfId="0" applyNumberFormat="1" applyFont="1" applyFill="1" applyBorder="1"/>
    <xf numFmtId="10" fontId="3" fillId="8" borderId="13" xfId="2" applyNumberFormat="1" applyFont="1" applyFill="1" applyBorder="1" applyAlignment="1">
      <alignment horizontal="right"/>
    </xf>
    <xf numFmtId="10" fontId="3" fillId="8" borderId="9" xfId="2" applyNumberFormat="1" applyFont="1" applyFill="1" applyBorder="1"/>
    <xf numFmtId="10" fontId="0" fillId="6" borderId="1" xfId="2" applyNumberFormat="1" applyFont="1" applyFill="1" applyBorder="1" applyAlignment="1">
      <alignment horizontal="center"/>
    </xf>
    <xf numFmtId="10" fontId="0" fillId="2" borderId="8" xfId="2" applyNumberFormat="1" applyFont="1" applyFill="1" applyBorder="1"/>
    <xf numFmtId="10" fontId="0" fillId="6" borderId="8" xfId="2" applyNumberFormat="1" applyFont="1" applyFill="1" applyBorder="1" applyAlignment="1">
      <alignment horizontal="center"/>
    </xf>
    <xf numFmtId="43" fontId="0" fillId="2" borderId="0" xfId="1" applyFont="1" applyFill="1" applyBorder="1"/>
    <xf numFmtId="9" fontId="0" fillId="3" borderId="1" xfId="2" applyFont="1" applyFill="1" applyBorder="1"/>
    <xf numFmtId="10" fontId="0" fillId="5" borderId="5" xfId="2" applyNumberFormat="1" applyFont="1" applyFill="1" applyBorder="1" applyAlignment="1">
      <alignment horizontal="center"/>
    </xf>
    <xf numFmtId="43" fontId="0" fillId="2" borderId="22" xfId="1" applyFont="1" applyFill="1" applyBorder="1"/>
    <xf numFmtId="43" fontId="0" fillId="6" borderId="22" xfId="1" applyFont="1" applyFill="1" applyBorder="1"/>
    <xf numFmtId="10" fontId="0" fillId="2" borderId="14" xfId="1" applyNumberFormat="1" applyFont="1" applyFill="1" applyBorder="1"/>
    <xf numFmtId="10" fontId="0" fillId="5" borderId="14" xfId="2" applyNumberFormat="1" applyFont="1" applyFill="1" applyBorder="1" applyAlignment="1">
      <alignment horizontal="center"/>
    </xf>
    <xf numFmtId="43" fontId="0" fillId="2" borderId="7" xfId="1" applyFont="1" applyFill="1" applyBorder="1"/>
    <xf numFmtId="10" fontId="0" fillId="5" borderId="8" xfId="2" applyNumberFormat="1" applyFont="1" applyFill="1" applyBorder="1" applyAlignment="1">
      <alignment horizontal="center"/>
    </xf>
    <xf numFmtId="10" fontId="0" fillId="2" borderId="15" xfId="1" applyNumberFormat="1" applyFont="1" applyFill="1" applyBorder="1"/>
    <xf numFmtId="43" fontId="0" fillId="0" borderId="15" xfId="1" applyFont="1" applyFill="1" applyBorder="1"/>
    <xf numFmtId="10" fontId="0" fillId="5" borderId="15" xfId="2" applyNumberFormat="1" applyFont="1" applyFill="1" applyBorder="1" applyAlignment="1">
      <alignment horizontal="center"/>
    </xf>
    <xf numFmtId="10" fontId="0" fillId="2" borderId="6" xfId="1" applyNumberFormat="1" applyFont="1" applyFill="1" applyBorder="1"/>
    <xf numFmtId="10" fontId="0" fillId="5" borderId="6" xfId="2" applyNumberFormat="1" applyFont="1" applyFill="1" applyBorder="1" applyAlignment="1">
      <alignment horizontal="center"/>
    </xf>
    <xf numFmtId="10" fontId="0" fillId="5" borderId="18" xfId="2" applyNumberFormat="1" applyFont="1" applyFill="1" applyBorder="1" applyAlignment="1">
      <alignment horizontal="center"/>
    </xf>
    <xf numFmtId="43" fontId="0" fillId="2" borderId="1" xfId="1" applyFont="1" applyFill="1" applyBorder="1" applyAlignment="1"/>
    <xf numFmtId="43" fontId="3" fillId="7" borderId="10" xfId="0" applyNumberFormat="1" applyFont="1" applyFill="1" applyBorder="1"/>
    <xf numFmtId="43" fontId="0" fillId="2" borderId="12" xfId="1" applyFont="1" applyFill="1" applyBorder="1"/>
    <xf numFmtId="10" fontId="3" fillId="8" borderId="10" xfId="2" applyNumberFormat="1" applyFont="1" applyFill="1" applyBorder="1" applyAlignment="1">
      <alignment horizontal="right"/>
    </xf>
    <xf numFmtId="43" fontId="0" fillId="0" borderId="0" xfId="0" applyNumberFormat="1"/>
    <xf numFmtId="2" fontId="0" fillId="0" borderId="0" xfId="0" applyNumberFormat="1"/>
    <xf numFmtId="165" fontId="2" fillId="0" borderId="1" xfId="2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10" fontId="0" fillId="3" borderId="8" xfId="2" applyNumberFormat="1" applyFont="1" applyFill="1" applyBorder="1"/>
    <xf numFmtId="9" fontId="0" fillId="0" borderId="1" xfId="2" applyFont="1" applyBorder="1"/>
    <xf numFmtId="10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1" fontId="0" fillId="2" borderId="5" xfId="1" applyNumberFormat="1" applyFont="1" applyFill="1" applyBorder="1"/>
    <xf numFmtId="43" fontId="0" fillId="2" borderId="8" xfId="1" applyNumberFormat="1" applyFont="1" applyFill="1" applyBorder="1"/>
    <xf numFmtId="3" fontId="0" fillId="2" borderId="14" xfId="1" applyNumberFormat="1" applyFont="1" applyFill="1" applyBorder="1" applyAlignment="1">
      <alignment horizontal="center"/>
    </xf>
    <xf numFmtId="10" fontId="0" fillId="2" borderId="5" xfId="1" applyNumberFormat="1" applyFont="1" applyFill="1" applyBorder="1"/>
    <xf numFmtId="9" fontId="0" fillId="3" borderId="5" xfId="2" applyFont="1" applyFill="1" applyBorder="1"/>
    <xf numFmtId="10" fontId="0" fillId="6" borderId="5" xfId="2" applyNumberFormat="1" applyFont="1" applyFill="1" applyBorder="1" applyAlignment="1">
      <alignment horizontal="center"/>
    </xf>
    <xf numFmtId="10" fontId="3" fillId="8" borderId="23" xfId="2" applyNumberFormat="1" applyFont="1" applyFill="1" applyBorder="1" applyAlignment="1">
      <alignment horizontal="right"/>
    </xf>
    <xf numFmtId="10" fontId="0" fillId="6" borderId="6" xfId="2" applyNumberFormat="1" applyFont="1" applyFill="1" applyBorder="1" applyAlignment="1">
      <alignment horizontal="center"/>
    </xf>
    <xf numFmtId="9" fontId="0" fillId="3" borderId="8" xfId="2" applyNumberFormat="1" applyFont="1" applyFill="1" applyBorder="1"/>
    <xf numFmtId="43" fontId="3" fillId="7" borderId="23" xfId="0" applyNumberFormat="1" applyFont="1" applyFill="1" applyBorder="1"/>
    <xf numFmtId="164" fontId="2" fillId="0" borderId="1" xfId="1" applyNumberFormat="1" applyFont="1" applyBorder="1" applyAlignment="1">
      <alignment horizontal="center"/>
    </xf>
    <xf numFmtId="43" fontId="0" fillId="2" borderId="1" xfId="1" applyNumberFormat="1" applyFont="1" applyFill="1" applyBorder="1"/>
    <xf numFmtId="3" fontId="0" fillId="0" borderId="1" xfId="1" applyNumberFormat="1" applyFont="1" applyBorder="1"/>
    <xf numFmtId="43" fontId="0" fillId="5" borderId="20" xfId="1" applyFont="1" applyFill="1" applyBorder="1"/>
    <xf numFmtId="0" fontId="0" fillId="0" borderId="5" xfId="1" applyNumberFormat="1" applyFont="1" applyBorder="1"/>
    <xf numFmtId="1" fontId="0" fillId="0" borderId="14" xfId="1" applyNumberFormat="1" applyFont="1" applyBorder="1" applyAlignment="1">
      <alignment horizontal="center"/>
    </xf>
    <xf numFmtId="1" fontId="0" fillId="6" borderId="14" xfId="1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6" borderId="1" xfId="1" applyNumberFormat="1" applyFont="1" applyFill="1" applyBorder="1" applyAlignment="1">
      <alignment horizontal="center"/>
    </xf>
    <xf numFmtId="43" fontId="0" fillId="2" borderId="5" xfId="1" applyNumberFormat="1" applyFont="1" applyFill="1" applyBorder="1"/>
    <xf numFmtId="164" fontId="0" fillId="6" borderId="6" xfId="1" applyNumberFormat="1" applyFont="1" applyFill="1" applyBorder="1"/>
    <xf numFmtId="43" fontId="0" fillId="0" borderId="11" xfId="1" applyFont="1" applyFill="1" applyBorder="1"/>
    <xf numFmtId="43" fontId="0" fillId="0" borderId="8" xfId="1" applyNumberFormat="1" applyFont="1" applyFill="1" applyBorder="1"/>
    <xf numFmtId="43" fontId="0" fillId="3" borderId="11" xfId="1" applyFont="1" applyFill="1" applyBorder="1"/>
    <xf numFmtId="43" fontId="0" fillId="3" borderId="8" xfId="1" applyNumberFormat="1" applyFont="1" applyFill="1" applyBorder="1"/>
    <xf numFmtId="43" fontId="0" fillId="6" borderId="11" xfId="1" applyFont="1" applyFill="1" applyBorder="1"/>
    <xf numFmtId="43" fontId="0" fillId="6" borderId="8" xfId="1" applyNumberFormat="1" applyFont="1" applyFill="1" applyBorder="1"/>
    <xf numFmtId="43" fontId="0" fillId="6" borderId="5" xfId="1" applyNumberFormat="1" applyFont="1" applyFill="1" applyBorder="1"/>
    <xf numFmtId="43" fontId="0" fillId="0" borderId="5" xfId="1" applyNumberFormat="1" applyFont="1" applyFill="1" applyBorder="1"/>
    <xf numFmtId="10" fontId="0" fillId="0" borderId="0" xfId="0" applyNumberFormat="1"/>
    <xf numFmtId="43" fontId="0" fillId="0" borderId="1" xfId="1" applyNumberFormat="1" applyFont="1" applyFill="1" applyBorder="1"/>
    <xf numFmtId="43" fontId="0" fillId="6" borderId="1" xfId="1" applyNumberFormat="1" applyFont="1" applyFill="1" applyBorder="1"/>
    <xf numFmtId="165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PPMs </a:t>
            </a:r>
          </a:p>
          <a:p>
            <a:pPr>
              <a:defRPr lang="en-US"/>
            </a:pPr>
            <a:r>
              <a:rPr lang="en-US" baseline="0"/>
              <a:t>2013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'PPM''s 2013'!$B$25</c:f>
              <c:strCache>
                <c:ptCount val="1"/>
                <c:pt idx="0">
                  <c:v>PPM's</c:v>
                </c:pt>
              </c:strCache>
            </c:strRef>
          </c:tx>
          <c:invertIfNegative val="0"/>
          <c:cat>
            <c:strRef>
              <c:f>'PPM''s 2013'!$C$24:$N$24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'PPM''s 2013'!$C$25:$N$25</c:f>
              <c:numCache>
                <c:formatCode>_(* #,##0_);_(* \(#,##0\);_(* "-"??_);_(@_)</c:formatCode>
                <c:ptCount val="12"/>
                <c:pt idx="0">
                  <c:v>1660.8939638426673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53152"/>
        <c:axId val="65955328"/>
      </c:barChart>
      <c:lineChart>
        <c:grouping val="standard"/>
        <c:varyColors val="0"/>
        <c:ser>
          <c:idx val="2"/>
          <c:order val="1"/>
          <c:tx>
            <c:strRef>
              <c:f>'PPM''s 2013'!$B$26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'PPM''s 2013'!$C$24:$N$24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'PPM''s 2013'!$C$26:$N$26</c:f>
              <c:numCache>
                <c:formatCode>_(* #,##0_);_(* \(#,##0\);_(* "-"??_);_(@_)</c:formatCode>
                <c:ptCount val="12"/>
                <c:pt idx="0">
                  <c:v>808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'PPM''s 2013'!$B$27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'PPM''s 2013'!$C$24:$N$24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'PPM''s 2013'!$C$27:$N$27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0944"/>
        <c:axId val="65956864"/>
      </c:lineChart>
      <c:catAx>
        <c:axId val="6595315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55328"/>
        <c:crosses val="autoZero"/>
        <c:auto val="1"/>
        <c:lblAlgn val="ctr"/>
        <c:lblOffset val="100"/>
        <c:noMultiLvlLbl val="0"/>
      </c:catAx>
      <c:valAx>
        <c:axId val="65955328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953152"/>
        <c:crosses val="autoZero"/>
        <c:crossBetween val="between"/>
      </c:valAx>
      <c:valAx>
        <c:axId val="65956864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5970944"/>
        <c:crosses val="max"/>
        <c:crossBetween val="between"/>
      </c:valAx>
      <c:catAx>
        <c:axId val="65970944"/>
        <c:scaling>
          <c:orientation val="minMax"/>
        </c:scaling>
        <c:delete val="1"/>
        <c:axPos val="b"/>
        <c:majorTickMark val="out"/>
        <c:minorTickMark val="none"/>
        <c:tickLblPos val="none"/>
        <c:crossAx val="659568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OOBA"MOLDING"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'OOBA-MOLD'!$A$25</c:f>
              <c:strCache>
                <c:ptCount val="1"/>
                <c:pt idx="0">
                  <c:v>OOBA</c:v>
                </c:pt>
              </c:strCache>
            </c:strRef>
          </c:tx>
          <c:invertIfNegative val="0"/>
          <c:cat>
            <c:strRef>
              <c:f>'OOBA-MOLD'!$B$24:$M$24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'OOBA-MOLD'!$B$25:$M$25</c:f>
              <c:numCache>
                <c:formatCode>_(* #,##0_);_(* \(#,##0\);_(* "-"??_);_(@_)</c:formatCode>
                <c:ptCount val="12"/>
                <c:pt idx="0" formatCode="0.00%">
                  <c:v>0.99051688813440264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%">
                  <c:v>0</c:v>
                </c:pt>
                <c:pt idx="9" formatCode="0.00%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248896"/>
        <c:axId val="67250432"/>
      </c:barChart>
      <c:lineChart>
        <c:grouping val="standard"/>
        <c:varyColors val="0"/>
        <c:ser>
          <c:idx val="2"/>
          <c:order val="1"/>
          <c:tx>
            <c:strRef>
              <c:f>'OOBA-MOLD'!$A$26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'OOBA-MOLD'!$B$24:$M$24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'OOBA-MOLD'!$B$26:$M$26</c:f>
              <c:numCache>
                <c:formatCode>_(* #,##0_);_(* \(#,##0\);_(* "-"??_);_(@_)</c:formatCode>
                <c:ptCount val="12"/>
                <c:pt idx="0">
                  <c:v>162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'OOBA-MOLD'!$A$27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'OOBA-MOLD'!$B$24:$M$24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'OOBA-MOLD'!$B$27:$M$27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4144"/>
        <c:axId val="67252608"/>
      </c:lineChart>
      <c:catAx>
        <c:axId val="672488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250432"/>
        <c:crosses val="autoZero"/>
        <c:auto val="1"/>
        <c:lblAlgn val="ctr"/>
        <c:lblOffset val="100"/>
        <c:noMultiLvlLbl val="0"/>
      </c:catAx>
      <c:valAx>
        <c:axId val="67250432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248896"/>
        <c:crosses val="autoZero"/>
        <c:crossBetween val="between"/>
      </c:valAx>
      <c:valAx>
        <c:axId val="67252608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7254144"/>
        <c:crosses val="max"/>
        <c:crossBetween val="between"/>
      </c:valAx>
      <c:catAx>
        <c:axId val="67254144"/>
        <c:scaling>
          <c:orientation val="minMax"/>
        </c:scaling>
        <c:delete val="1"/>
        <c:axPos val="b"/>
        <c:majorTickMark val="out"/>
        <c:minorTickMark val="none"/>
        <c:tickLblPos val="none"/>
        <c:crossAx val="6725260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OOBA"SOLAR"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'OOBA-SOLAR'!$A$25</c:f>
              <c:strCache>
                <c:ptCount val="1"/>
                <c:pt idx="0">
                  <c:v>OOBA</c:v>
                </c:pt>
              </c:strCache>
            </c:strRef>
          </c:tx>
          <c:invertIfNegative val="0"/>
          <c:cat>
            <c:strRef>
              <c:f>'OOBA-SOLAR'!$B$24:$M$24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'OOBA-SOLAR'!$B$25:$M$25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41632"/>
        <c:axId val="67547520"/>
      </c:barChart>
      <c:lineChart>
        <c:grouping val="standard"/>
        <c:varyColors val="0"/>
        <c:ser>
          <c:idx val="2"/>
          <c:order val="1"/>
          <c:tx>
            <c:strRef>
              <c:f>'OOBA-SOLAR'!$A$26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'OOBA-SOLAR'!$B$24:$M$24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'OOBA-SOLAR'!$B$26:$M$26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'OOBA-SOLAR'!$A$27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'OOBA-SOLAR'!$B$24:$M$24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'OOBA-SOLAR'!$B$27:$M$27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0640"/>
        <c:axId val="67549440"/>
      </c:lineChart>
      <c:catAx>
        <c:axId val="675416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47520"/>
        <c:crosses val="autoZero"/>
        <c:auto val="1"/>
        <c:lblAlgn val="ctr"/>
        <c:lblOffset val="100"/>
        <c:noMultiLvlLbl val="0"/>
      </c:catAx>
      <c:valAx>
        <c:axId val="67547520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41632"/>
        <c:crosses val="autoZero"/>
        <c:crossBetween val="between"/>
      </c:valAx>
      <c:valAx>
        <c:axId val="67549440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7440640"/>
        <c:crosses val="max"/>
        <c:crossBetween val="between"/>
      </c:valAx>
      <c:catAx>
        <c:axId val="67440640"/>
        <c:scaling>
          <c:orientation val="minMax"/>
        </c:scaling>
        <c:delete val="1"/>
        <c:axPos val="b"/>
        <c:majorTickMark val="out"/>
        <c:minorTickMark val="none"/>
        <c:tickLblPos val="none"/>
        <c:crossAx val="675494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PPMs "Micromini"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MM!$A$25</c:f>
              <c:strCache>
                <c:ptCount val="1"/>
                <c:pt idx="0">
                  <c:v>PPM's</c:v>
                </c:pt>
              </c:strCache>
            </c:strRef>
          </c:tx>
          <c:invertIfNegative val="0"/>
          <c:cat>
            <c:strRef>
              <c:f>MM!$B$24:$M$24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MM!$B$25:$M$25</c:f>
              <c:numCache>
                <c:formatCode>_(* #,##0_);_(* \(#,##0\);_(* "-"??_);_(@_)</c:formatCode>
                <c:ptCount val="12"/>
                <c:pt idx="0">
                  <c:v>108.83761427949499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864640"/>
        <c:axId val="66866176"/>
      </c:barChart>
      <c:lineChart>
        <c:grouping val="standard"/>
        <c:varyColors val="0"/>
        <c:ser>
          <c:idx val="2"/>
          <c:order val="1"/>
          <c:tx>
            <c:strRef>
              <c:f>MM!$A$26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MM!$B$24:$M$24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MM!$B$26:$M$26</c:f>
              <c:numCache>
                <c:formatCode>_(* #,##0_);_(* \(#,##0\);_(* "-"??_);_(@_)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MM!$A$27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MM!$B$24:$M$24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MM!$B$27:$M$27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3984"/>
        <c:axId val="66872448"/>
      </c:lineChart>
      <c:catAx>
        <c:axId val="6686464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866176"/>
        <c:crosses val="autoZero"/>
        <c:auto val="1"/>
        <c:lblAlgn val="ctr"/>
        <c:lblOffset val="100"/>
        <c:noMultiLvlLbl val="0"/>
      </c:catAx>
      <c:valAx>
        <c:axId val="66866176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864640"/>
        <c:crosses val="autoZero"/>
        <c:crossBetween val="between"/>
      </c:valAx>
      <c:valAx>
        <c:axId val="66872448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6873984"/>
        <c:crosses val="max"/>
        <c:crossBetween val="between"/>
      </c:valAx>
      <c:catAx>
        <c:axId val="66873984"/>
        <c:scaling>
          <c:orientation val="minMax"/>
        </c:scaling>
        <c:delete val="1"/>
        <c:axPos val="b"/>
        <c:majorTickMark val="out"/>
        <c:minorTickMark val="none"/>
        <c:tickLblPos val="none"/>
        <c:crossAx val="6687244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PPMs "ITRON"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ITRON!$A$25</c:f>
              <c:strCache>
                <c:ptCount val="1"/>
                <c:pt idx="0">
                  <c:v>PPM's</c:v>
                </c:pt>
              </c:strCache>
            </c:strRef>
          </c:tx>
          <c:invertIfNegative val="0"/>
          <c:cat>
            <c:strRef>
              <c:f>ITRON!$B$24:$M$24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ITRON!$B$25:$M$25</c:f>
              <c:numCache>
                <c:formatCode>_(* #,##0_);_(* \(#,##0\);_(* "-"??_);_(@_)</c:formatCode>
                <c:ptCount val="12"/>
                <c:pt idx="0">
                  <c:v>239.80815347721824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31168"/>
        <c:axId val="66632704"/>
      </c:barChart>
      <c:lineChart>
        <c:grouping val="standard"/>
        <c:varyColors val="0"/>
        <c:ser>
          <c:idx val="2"/>
          <c:order val="1"/>
          <c:tx>
            <c:strRef>
              <c:f>ITRON!$A$26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ITRON!$B$24:$M$24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ITRON!$B$26:$M$26</c:f>
              <c:numCache>
                <c:formatCode>_(* #,##0_);_(* \(#,##0\);_(* "-"??_);_(@_)</c:formatCode>
                <c:ptCount val="12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ITRON!$A$27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ITRON!$B$24:$M$24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ITRON!$B$27:$M$27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4608"/>
        <c:axId val="66643072"/>
      </c:lineChart>
      <c:catAx>
        <c:axId val="666311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32704"/>
        <c:crosses val="autoZero"/>
        <c:auto val="1"/>
        <c:lblAlgn val="ctr"/>
        <c:lblOffset val="100"/>
        <c:noMultiLvlLbl val="0"/>
      </c:catAx>
      <c:valAx>
        <c:axId val="66632704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631168"/>
        <c:crosses val="autoZero"/>
        <c:crossBetween val="between"/>
      </c:valAx>
      <c:valAx>
        <c:axId val="66643072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6644608"/>
        <c:crosses val="max"/>
        <c:crossBetween val="between"/>
      </c:valAx>
      <c:catAx>
        <c:axId val="66644608"/>
        <c:scaling>
          <c:orientation val="minMax"/>
        </c:scaling>
        <c:delete val="1"/>
        <c:axPos val="b"/>
        <c:majorTickMark val="out"/>
        <c:minorTickMark val="none"/>
        <c:tickLblPos val="none"/>
        <c:crossAx val="666430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PPMs "MOLDING"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MOLDING!$A$25</c:f>
              <c:strCache>
                <c:ptCount val="1"/>
                <c:pt idx="0">
                  <c:v>PPM's</c:v>
                </c:pt>
              </c:strCache>
            </c:strRef>
          </c:tx>
          <c:invertIfNegative val="0"/>
          <c:cat>
            <c:strRef>
              <c:f>MOLDING!$B$24:$M$24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MOLDING!$B$25:$M$25</c:f>
              <c:numCache>
                <c:formatCode>_(* #,##0_);_(* \(#,##0\);_(* "-"??_);_(@_)</c:formatCode>
                <c:ptCount val="12"/>
                <c:pt idx="0">
                  <c:v>2857.5295904708905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81632"/>
        <c:axId val="66583168"/>
      </c:barChart>
      <c:lineChart>
        <c:grouping val="standard"/>
        <c:varyColors val="0"/>
        <c:ser>
          <c:idx val="2"/>
          <c:order val="1"/>
          <c:tx>
            <c:strRef>
              <c:f>MOLDING!$A$26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MOLDING!$B$24:$M$24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MOLDING!$B$26:$M$26</c:f>
              <c:numCache>
                <c:formatCode>_(* #,##0_);_(* \(#,##0\);_(* "-"??_);_(@_)</c:formatCode>
                <c:ptCount val="12"/>
                <c:pt idx="0">
                  <c:v>760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MOLDING!$A$27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MOLDING!$B$24:$M$24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MOLDING!$B$27:$M$27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2048"/>
        <c:axId val="66720512"/>
      </c:lineChart>
      <c:catAx>
        <c:axId val="665816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83168"/>
        <c:crosses val="autoZero"/>
        <c:auto val="1"/>
        <c:lblAlgn val="ctr"/>
        <c:lblOffset val="100"/>
        <c:noMultiLvlLbl val="0"/>
      </c:catAx>
      <c:valAx>
        <c:axId val="66583168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581632"/>
        <c:crosses val="autoZero"/>
        <c:crossBetween val="between"/>
      </c:valAx>
      <c:valAx>
        <c:axId val="66720512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6722048"/>
        <c:crosses val="max"/>
        <c:crossBetween val="between"/>
      </c:valAx>
      <c:catAx>
        <c:axId val="66722048"/>
        <c:scaling>
          <c:orientation val="minMax"/>
        </c:scaling>
        <c:delete val="1"/>
        <c:axPos val="b"/>
        <c:majorTickMark val="out"/>
        <c:minorTickMark val="none"/>
        <c:tickLblPos val="none"/>
        <c:crossAx val="667205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PPMs "SOLAR"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SOLAR!$A$25</c:f>
              <c:strCache>
                <c:ptCount val="1"/>
                <c:pt idx="0">
                  <c:v>PPM's</c:v>
                </c:pt>
              </c:strCache>
            </c:strRef>
          </c:tx>
          <c:invertIfNegative val="0"/>
          <c:cat>
            <c:strRef>
              <c:f>SOLAR!$B$24:$M$24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SOLAR!$B$25:$M$25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89376"/>
        <c:axId val="66790912"/>
      </c:barChart>
      <c:lineChart>
        <c:grouping val="standard"/>
        <c:varyColors val="0"/>
        <c:ser>
          <c:idx val="2"/>
          <c:order val="1"/>
          <c:tx>
            <c:strRef>
              <c:f>SOLAR!$A$26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SOLAR!$B$24:$M$24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SOLAR!$B$26:$M$26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SOLAR!$A$27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SOLAR!$B$24:$M$24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SOLAR!$B$27:$M$27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</c:numCache>
            </c:numRef>
          </c:val>
          <c:smooth val="0"/>
        </c:ser>
        <c:ser>
          <c:idx val="3"/>
          <c:order val="3"/>
          <c:cat>
            <c:strRef>
              <c:f>SOLAR!$B$24:$M$24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'OOBA-SOLAR'!$B$27:$M$27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15104"/>
        <c:axId val="66792832"/>
      </c:lineChart>
      <c:catAx>
        <c:axId val="667893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790912"/>
        <c:crosses val="autoZero"/>
        <c:auto val="1"/>
        <c:lblAlgn val="ctr"/>
        <c:lblOffset val="100"/>
        <c:noMultiLvlLbl val="0"/>
      </c:catAx>
      <c:valAx>
        <c:axId val="66790912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789376"/>
        <c:crosses val="autoZero"/>
        <c:crossBetween val="between"/>
      </c:valAx>
      <c:valAx>
        <c:axId val="66792832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6815104"/>
        <c:crosses val="max"/>
        <c:crossBetween val="between"/>
      </c:valAx>
      <c:catAx>
        <c:axId val="66815104"/>
        <c:scaling>
          <c:orientation val="minMax"/>
        </c:scaling>
        <c:delete val="1"/>
        <c:axPos val="b"/>
        <c:majorTickMark val="out"/>
        <c:minorTickMark val="none"/>
        <c:tickLblPos val="none"/>
        <c:crossAx val="667928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OOBA</a:t>
            </a:r>
          </a:p>
          <a:p>
            <a:pPr>
              <a:defRPr lang="en-US"/>
            </a:pPr>
            <a:r>
              <a:rPr lang="en-US" baseline="0"/>
              <a:t>2013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'OOBA 2013'!$B$25</c:f>
              <c:strCache>
                <c:ptCount val="1"/>
                <c:pt idx="0">
                  <c:v>OOB</c:v>
                </c:pt>
              </c:strCache>
            </c:strRef>
          </c:tx>
          <c:invertIfNegative val="0"/>
          <c:cat>
            <c:strRef>
              <c:f>'OOBA 2013'!$C$24:$N$24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 2013'!$C$25:$N$25</c:f>
              <c:numCache>
                <c:formatCode>0.0%</c:formatCode>
                <c:ptCount val="12"/>
                <c:pt idx="0">
                  <c:v>0.99467203409898175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%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14944"/>
        <c:axId val="66916736"/>
      </c:barChart>
      <c:lineChart>
        <c:grouping val="standard"/>
        <c:varyColors val="0"/>
        <c:ser>
          <c:idx val="2"/>
          <c:order val="1"/>
          <c:tx>
            <c:strRef>
              <c:f>'OOBA 2013'!$B$26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'OOBA 2013'!$C$24:$N$24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 2013'!$C$26:$N$26</c:f>
              <c:numCache>
                <c:formatCode>_(* #,##0_);_(* \(#,##0\);_(* "-"??_);_(@_)</c:formatCode>
                <c:ptCount val="12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'OOBA 2013'!$B$27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'OOBA 2013'!$C$24:$N$24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 2013'!$C$27:$N$27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24544"/>
        <c:axId val="66918656"/>
      </c:lineChart>
      <c:catAx>
        <c:axId val="669149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16736"/>
        <c:crosses val="autoZero"/>
        <c:auto val="1"/>
        <c:lblAlgn val="ctr"/>
        <c:lblOffset val="100"/>
        <c:noMultiLvlLbl val="0"/>
      </c:catAx>
      <c:valAx>
        <c:axId val="66916736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14944"/>
        <c:crosses val="autoZero"/>
        <c:crossBetween val="between"/>
      </c:valAx>
      <c:valAx>
        <c:axId val="66918656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6924544"/>
        <c:crosses val="max"/>
        <c:crossBetween val="between"/>
      </c:valAx>
      <c:catAx>
        <c:axId val="66924544"/>
        <c:scaling>
          <c:orientation val="minMax"/>
        </c:scaling>
        <c:delete val="1"/>
        <c:axPos val="b"/>
        <c:majorTickMark val="out"/>
        <c:minorTickMark val="none"/>
        <c:tickLblPos val="none"/>
        <c:crossAx val="6691865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OOBA"Micromini"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'OOBA-MM'!$A$25</c:f>
              <c:strCache>
                <c:ptCount val="1"/>
                <c:pt idx="0">
                  <c:v>PPM's</c:v>
                </c:pt>
              </c:strCache>
            </c:strRef>
          </c:tx>
          <c:invertIfNegative val="0"/>
          <c:cat>
            <c:strRef>
              <c:f>'OOBA-MM'!$B$24:$M$24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'OOBA-MM'!$B$25:$M$25</c:f>
              <c:numCache>
                <c:formatCode>_(* #,##0_);_(* \(#,##0\);_(* "-"??_);_(@_)</c:formatCode>
                <c:ptCount val="12"/>
                <c:pt idx="0" formatCode="0.00%">
                  <c:v>0.99816210255467741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70368"/>
        <c:axId val="66971904"/>
      </c:barChart>
      <c:lineChart>
        <c:grouping val="standard"/>
        <c:varyColors val="0"/>
        <c:ser>
          <c:idx val="2"/>
          <c:order val="1"/>
          <c:tx>
            <c:strRef>
              <c:f>'OOBA-MM'!$A$26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'OOBA-MM'!$B$24:$M$24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'OOBA-MM'!$B$26:$M$26</c:f>
              <c:numCache>
                <c:formatCode>_(* #,##0_);_(* \(#,##0\);_(* "-"??_);_(@_)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'OOBA-MM'!$A$27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'OOBA-MM'!$B$24:$M$24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'OOBA-MM'!$B$27:$M$27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72928"/>
        <c:axId val="67371392"/>
      </c:lineChart>
      <c:catAx>
        <c:axId val="6697036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71904"/>
        <c:crosses val="autoZero"/>
        <c:auto val="1"/>
        <c:lblAlgn val="ctr"/>
        <c:lblOffset val="100"/>
        <c:noMultiLvlLbl val="0"/>
      </c:catAx>
      <c:valAx>
        <c:axId val="66971904"/>
        <c:scaling>
          <c:orientation val="minMax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970368"/>
        <c:crosses val="autoZero"/>
        <c:crossBetween val="between"/>
      </c:valAx>
      <c:valAx>
        <c:axId val="67371392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7372928"/>
        <c:crosses val="max"/>
        <c:crossBetween val="between"/>
      </c:valAx>
      <c:catAx>
        <c:axId val="67372928"/>
        <c:scaling>
          <c:orientation val="minMax"/>
        </c:scaling>
        <c:delete val="1"/>
        <c:axPos val="b"/>
        <c:majorTickMark val="out"/>
        <c:minorTickMark val="none"/>
        <c:tickLblPos val="none"/>
        <c:crossAx val="67371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Internal</a:t>
            </a:r>
            <a:r>
              <a:rPr lang="en-US" baseline="0"/>
              <a:t> OOBA"ITRON" </a:t>
            </a:r>
          </a:p>
          <a:p>
            <a:pPr>
              <a:defRPr lang="en-US"/>
            </a:pPr>
            <a:r>
              <a:rPr lang="en-US" baseline="0"/>
              <a:t>2012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'OOBA-ITRON'!$A$25</c:f>
              <c:strCache>
                <c:ptCount val="1"/>
                <c:pt idx="0">
                  <c:v>Yield %</c:v>
                </c:pt>
              </c:strCache>
            </c:strRef>
          </c:tx>
          <c:invertIfNegative val="0"/>
          <c:cat>
            <c:strRef>
              <c:f>'OOBA-ITRON'!$B$24:$M$24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'OOBA-ITRON'!$B$25:$M$25</c:f>
              <c:numCache>
                <c:formatCode>_(* #,##0_);_(* \(#,##0\);_(* "-"??_);_(@_)</c:formatCode>
                <c:ptCount val="12"/>
                <c:pt idx="0" formatCode="0.00%">
                  <c:v>0.99928571428571433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14112"/>
        <c:axId val="67115648"/>
      </c:barChart>
      <c:lineChart>
        <c:grouping val="standard"/>
        <c:varyColors val="0"/>
        <c:ser>
          <c:idx val="2"/>
          <c:order val="1"/>
          <c:tx>
            <c:strRef>
              <c:f>'OOBA-ITRON'!$A$26</c:f>
              <c:strCache>
                <c:ptCount val="1"/>
                <c:pt idx="0">
                  <c:v>Defects</c:v>
                </c:pt>
              </c:strCache>
            </c:strRef>
          </c:tx>
          <c:cat>
            <c:strRef>
              <c:f>'OOBA-ITRON'!$B$24:$M$24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'OOBA-ITRON'!$B$26:$M$26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'OOBA-ITRON'!$A$27</c:f>
              <c:strCache>
                <c:ptCount val="1"/>
                <c:pt idx="0">
                  <c:v>Goal</c:v>
                </c:pt>
              </c:strCache>
            </c:strRef>
          </c:tx>
          <c:cat>
            <c:strRef>
              <c:f>'OOBA-ITRON'!$B$24:$M$24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'OOBA-ITRON'!$B$27:$M$27</c:f>
              <c:numCache>
                <c:formatCode>0%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27552"/>
        <c:axId val="67126016"/>
      </c:lineChart>
      <c:catAx>
        <c:axId val="671141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115648"/>
        <c:crosses val="autoZero"/>
        <c:auto val="1"/>
        <c:lblAlgn val="ctr"/>
        <c:lblOffset val="100"/>
        <c:noMultiLvlLbl val="0"/>
      </c:catAx>
      <c:valAx>
        <c:axId val="67115648"/>
        <c:scaling>
          <c:orientation val="minMax"/>
          <c:max val="1000"/>
        </c:scaling>
        <c:delete val="0"/>
        <c:axPos val="l"/>
        <c:majorGridlines/>
        <c:title>
          <c:overlay val="0"/>
          <c:txPr>
            <a:bodyPr/>
            <a:lstStyle/>
            <a:p>
              <a:pPr>
                <a:defRPr lang="en-US"/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114112"/>
        <c:crosses val="autoZero"/>
        <c:crossBetween val="between"/>
      </c:valAx>
      <c:valAx>
        <c:axId val="67126016"/>
        <c:scaling>
          <c:orientation val="minMax"/>
        </c:scaling>
        <c:delete val="1"/>
        <c:axPos val="r"/>
        <c:numFmt formatCode="_(* #,##0_);_(* \(#,##0\);_(* &quot;-&quot;??_);_(@_)" sourceLinked="1"/>
        <c:majorTickMark val="out"/>
        <c:minorTickMark val="none"/>
        <c:tickLblPos val="none"/>
        <c:crossAx val="67127552"/>
        <c:crosses val="max"/>
        <c:crossBetween val="between"/>
      </c:valAx>
      <c:catAx>
        <c:axId val="67127552"/>
        <c:scaling>
          <c:orientation val="minMax"/>
        </c:scaling>
        <c:delete val="1"/>
        <c:axPos val="b"/>
        <c:majorTickMark val="out"/>
        <c:minorTickMark val="none"/>
        <c:tickLblPos val="none"/>
        <c:crossAx val="671260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lang="en-US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'OOBA-ITRON'!$A$25</c:f>
              <c:strCache>
                <c:ptCount val="1"/>
                <c:pt idx="0">
                  <c:v>Yield %</c:v>
                </c:pt>
              </c:strCache>
            </c:strRef>
          </c:tx>
          <c:dLbls>
            <c:dLbl>
              <c:idx val="4"/>
              <c:layout>
                <c:manualLayout>
                  <c:x val="-1.8989489990146362E-2"/>
                  <c:y val="-4.0404048973525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2816899308042514E-2"/>
                  <c:y val="6.1043855586161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0385349558577796E-2"/>
                  <c:y val="-3.103061033779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1716774039610001E-2"/>
                  <c:y val="4.7400762211225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'OOBA-ITRON'!$B$24:$M$24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'OOBA-ITRON'!$B$25:$M$25</c:f>
              <c:numCache>
                <c:formatCode>_(* #,##0_);_(* \(#,##0\);_(* "-"??_);_(@_)</c:formatCode>
                <c:ptCount val="12"/>
                <c:pt idx="0" formatCode="0.00%">
                  <c:v>0.99928571428571433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%">
                  <c:v>0</c:v>
                </c:pt>
                <c:pt idx="5" formatCode="0.00%">
                  <c:v>0</c:v>
                </c:pt>
                <c:pt idx="6" formatCode="0.00%">
                  <c:v>0</c:v>
                </c:pt>
                <c:pt idx="7" formatCode="0.00%">
                  <c:v>0</c:v>
                </c:pt>
                <c:pt idx="8" formatCode="0.00%">
                  <c:v>0</c:v>
                </c:pt>
                <c:pt idx="9" formatCode="0.00%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9184"/>
        <c:axId val="67171456"/>
      </c:lineChart>
      <c:catAx>
        <c:axId val="67149184"/>
        <c:scaling>
          <c:orientation val="minMax"/>
        </c:scaling>
        <c:delete val="0"/>
        <c:axPos val="b"/>
        <c:numFmt formatCode="0.0000%" sourceLinked="1"/>
        <c:majorTickMark val="out"/>
        <c:minorTickMark val="none"/>
        <c:tickLblPos val="nextTo"/>
        <c:crossAx val="67171456"/>
        <c:crosses val="autoZero"/>
        <c:auto val="1"/>
        <c:lblAlgn val="ctr"/>
        <c:lblOffset val="100"/>
        <c:tickLblSkip val="1"/>
        <c:noMultiLvlLbl val="0"/>
      </c:catAx>
      <c:valAx>
        <c:axId val="67171456"/>
        <c:scaling>
          <c:orientation val="minMax"/>
          <c:max val="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67149184"/>
        <c:crosses val="autoZero"/>
        <c:crossBetween val="between"/>
        <c:minorUnit val="2.0000000000000052E-3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73269</xdr:rowOff>
    </xdr:from>
    <xdr:to>
      <xdr:col>11</xdr:col>
      <xdr:colOff>219074</xdr:colOff>
      <xdr:row>21</xdr:row>
      <xdr:rowOff>132128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719503</xdr:colOff>
      <xdr:row>2</xdr:row>
      <xdr:rowOff>30041</xdr:rowOff>
    </xdr:from>
    <xdr:to>
      <xdr:col>5</xdr:col>
      <xdr:colOff>265662</xdr:colOff>
      <xdr:row>4</xdr:row>
      <xdr:rowOff>122115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68734" y="420810"/>
          <a:ext cx="2196063" cy="482843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1</xdr:row>
      <xdr:rowOff>73269</xdr:rowOff>
    </xdr:from>
    <xdr:to>
      <xdr:col>11</xdr:col>
      <xdr:colOff>219074</xdr:colOff>
      <xdr:row>21</xdr:row>
      <xdr:rowOff>132128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719503</xdr:colOff>
      <xdr:row>2</xdr:row>
      <xdr:rowOff>30041</xdr:rowOff>
    </xdr:from>
    <xdr:to>
      <xdr:col>5</xdr:col>
      <xdr:colOff>265662</xdr:colOff>
      <xdr:row>4</xdr:row>
      <xdr:rowOff>122115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62628" y="411041"/>
          <a:ext cx="2203634" cy="473074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0</xdr:row>
      <xdr:rowOff>190499</xdr:rowOff>
    </xdr:from>
    <xdr:to>
      <xdr:col>23</xdr:col>
      <xdr:colOff>600075</xdr:colOff>
      <xdr:row>17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0</xdr:rowOff>
    </xdr:from>
    <xdr:to>
      <xdr:col>12</xdr:col>
      <xdr:colOff>333131</xdr:colOff>
      <xdr:row>21</xdr:row>
      <xdr:rowOff>14897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71"/>
  <sheetViews>
    <sheetView zoomScale="90" zoomScaleNormal="90" workbookViewId="0">
      <pane ySplit="2" topLeftCell="A3" activePane="bottomLeft" state="frozen"/>
      <selection pane="bottomLeft" activeCell="A6" sqref="A6:XFD6"/>
    </sheetView>
  </sheetViews>
  <sheetFormatPr defaultColWidth="9.140625" defaultRowHeight="15" x14ac:dyDescent="0.25"/>
  <cols>
    <col min="1" max="1" width="9.28515625" customWidth="1"/>
    <col min="2" max="2" width="12" customWidth="1"/>
    <col min="3" max="3" width="10" bestFit="1" customWidth="1"/>
    <col min="4" max="4" width="11.5703125" customWidth="1"/>
    <col min="5" max="5" width="15.140625" customWidth="1"/>
    <col min="6" max="6" width="10.5703125" bestFit="1" customWidth="1"/>
    <col min="7" max="7" width="11.5703125" bestFit="1" customWidth="1"/>
    <col min="8" max="8" width="12" customWidth="1"/>
    <col min="10" max="10" width="12" customWidth="1"/>
    <col min="11" max="11" width="14.5703125" customWidth="1"/>
    <col min="12" max="12" width="12.7109375" customWidth="1"/>
    <col min="13" max="13" width="17" customWidth="1"/>
    <col min="14" max="14" width="15.7109375" customWidth="1"/>
    <col min="15" max="15" width="12.7109375" customWidth="1"/>
    <col min="16" max="16" width="15" customWidth="1"/>
    <col min="18" max="18" width="13.85546875" bestFit="1" customWidth="1"/>
  </cols>
  <sheetData>
    <row r="1" spans="1:16" x14ac:dyDescent="0.25">
      <c r="B1" s="191" t="s">
        <v>16</v>
      </c>
      <c r="C1" s="191"/>
      <c r="D1" s="191"/>
      <c r="E1" s="192" t="s">
        <v>19</v>
      </c>
      <c r="F1" s="192"/>
      <c r="G1" s="192"/>
      <c r="H1" s="193" t="s">
        <v>27</v>
      </c>
      <c r="I1" s="193"/>
      <c r="J1" s="193"/>
      <c r="K1" s="195" t="s">
        <v>28</v>
      </c>
      <c r="L1" s="196"/>
      <c r="M1" s="197"/>
      <c r="N1" s="194" t="s">
        <v>23</v>
      </c>
      <c r="O1" s="194"/>
      <c r="P1" s="194"/>
    </row>
    <row r="2" spans="1:16" ht="15.75" thickBot="1" x14ac:dyDescent="0.3">
      <c r="B2" s="36" t="s">
        <v>20</v>
      </c>
      <c r="C2" s="36" t="s">
        <v>21</v>
      </c>
      <c r="D2" s="36" t="s">
        <v>22</v>
      </c>
      <c r="E2" s="37" t="s">
        <v>20</v>
      </c>
      <c r="F2" s="37" t="s">
        <v>21</v>
      </c>
      <c r="G2" s="37" t="s">
        <v>22</v>
      </c>
      <c r="H2" s="38" t="s">
        <v>20</v>
      </c>
      <c r="I2" s="38" t="s">
        <v>21</v>
      </c>
      <c r="J2" s="38" t="s">
        <v>22</v>
      </c>
      <c r="K2" s="39" t="s">
        <v>20</v>
      </c>
      <c r="L2" s="39" t="s">
        <v>21</v>
      </c>
      <c r="M2" s="39" t="s">
        <v>22</v>
      </c>
      <c r="N2" s="40" t="s">
        <v>20</v>
      </c>
      <c r="O2" s="40" t="s">
        <v>21</v>
      </c>
      <c r="P2" s="41" t="s">
        <v>22</v>
      </c>
    </row>
    <row r="3" spans="1:16" ht="15.75" thickBot="1" x14ac:dyDescent="0.3">
      <c r="A3" s="7" t="s">
        <v>0</v>
      </c>
      <c r="B3" s="48">
        <f>SUM(B4:B7)</f>
        <v>36752</v>
      </c>
      <c r="C3" s="49">
        <f>SUM(C4:C7)</f>
        <v>4</v>
      </c>
      <c r="D3" s="49">
        <f>(C3/B3)*1000000</f>
        <v>108.83761427949499</v>
      </c>
      <c r="E3" s="50">
        <f>SUM(E4:E7)</f>
        <v>183480</v>
      </c>
      <c r="F3" s="50">
        <f>SUM(F4:F7)</f>
        <v>44</v>
      </c>
      <c r="G3" s="51">
        <f>(F3/E3)*1000000</f>
        <v>239.80815347721824</v>
      </c>
      <c r="H3" s="52">
        <f>SUM(H4:H7)</f>
        <v>289</v>
      </c>
      <c r="I3" s="52">
        <f>SUM(I4:I7)</f>
        <v>0</v>
      </c>
      <c r="J3" s="52">
        <f>(I3/H3)*1000000</f>
        <v>0</v>
      </c>
      <c r="K3" s="53">
        <f>SUM(K4:K7)</f>
        <v>265964</v>
      </c>
      <c r="L3" s="53">
        <f>SUM(L4:L7)</f>
        <v>760</v>
      </c>
      <c r="M3" s="53">
        <f>(L3/K3)*1000000</f>
        <v>2857.5295904708905</v>
      </c>
      <c r="N3" s="54">
        <f t="shared" ref="N3:O6" si="0">SUM(B3+E3+H3+K3)</f>
        <v>486485</v>
      </c>
      <c r="O3" s="54">
        <f t="shared" si="0"/>
        <v>808</v>
      </c>
      <c r="P3" s="55">
        <f>SUM(O3/N3)*1000000</f>
        <v>1660.8939638426673</v>
      </c>
    </row>
    <row r="4" spans="1:16" ht="15.75" thickBot="1" x14ac:dyDescent="0.3">
      <c r="A4" s="25" t="s">
        <v>34</v>
      </c>
      <c r="B4" s="42">
        <f>398+15626+382+220</f>
        <v>16626</v>
      </c>
      <c r="C4" s="42">
        <f>0+0+0+0</f>
        <v>0</v>
      </c>
      <c r="D4" s="49">
        <f>(C4/B4)*1000000</f>
        <v>0</v>
      </c>
      <c r="E4" s="43">
        <f>7650+1600+14474+4080</f>
        <v>27804</v>
      </c>
      <c r="F4" s="43">
        <f>0+0+0+0</f>
        <v>0</v>
      </c>
      <c r="G4" s="51">
        <f>(F4/E4)*1000000</f>
        <v>0</v>
      </c>
      <c r="H4" s="45">
        <f>0+89+0+0</f>
        <v>89</v>
      </c>
      <c r="I4" s="45">
        <f>0+0+0+0</f>
        <v>0</v>
      </c>
      <c r="J4" s="52">
        <f>(I4/H4)*1000000</f>
        <v>0</v>
      </c>
      <c r="K4" s="46">
        <f>12896+11710+3705+865</f>
        <v>29176</v>
      </c>
      <c r="L4" s="46">
        <f>223+181+10+0</f>
        <v>414</v>
      </c>
      <c r="M4" s="53">
        <f>(L4/K4)*1000000</f>
        <v>14189.744995887029</v>
      </c>
      <c r="N4" s="54">
        <f t="shared" si="0"/>
        <v>73695</v>
      </c>
      <c r="O4" s="54">
        <f t="shared" si="0"/>
        <v>414</v>
      </c>
      <c r="P4" s="55">
        <f>SUM(O4/N4)*1000000</f>
        <v>5617.7488296356605</v>
      </c>
    </row>
    <row r="5" spans="1:16" ht="15.75" thickBot="1" x14ac:dyDescent="0.3">
      <c r="A5" s="25" t="s">
        <v>35</v>
      </c>
      <c r="B5" s="3">
        <f>1930+4470+2920+1617+524+100</f>
        <v>11561</v>
      </c>
      <c r="C5" s="3">
        <f>1+0+0+0+0+0</f>
        <v>1</v>
      </c>
      <c r="D5" s="49">
        <f>(C5/B5)*1000000</f>
        <v>86.497707810743009</v>
      </c>
      <c r="E5" s="9">
        <f>16184+12972+20800+17958+18094+4500</f>
        <v>90508</v>
      </c>
      <c r="F5" s="9">
        <f>0+0+6+5+5+0</f>
        <v>16</v>
      </c>
      <c r="G5" s="51">
        <f>(F5/E5)*1000000</f>
        <v>176.77995315331242</v>
      </c>
      <c r="H5" s="5">
        <f>0+0+0+0+0+0</f>
        <v>0</v>
      </c>
      <c r="I5" s="5">
        <f>0+0+0+0+0+0</f>
        <v>0</v>
      </c>
      <c r="J5" s="52" t="e">
        <f>(I5/H5)*1000000</f>
        <v>#DIV/0!</v>
      </c>
      <c r="K5" s="15">
        <f>15707+18630+21641+18463+10304+1621</f>
        <v>86366</v>
      </c>
      <c r="L5" s="15">
        <f>34+132+84+41+22+0</f>
        <v>313</v>
      </c>
      <c r="M5" s="53">
        <f>(L5/K5)*1000000</f>
        <v>3624.1113401106913</v>
      </c>
      <c r="N5" s="54">
        <f t="shared" si="0"/>
        <v>188435</v>
      </c>
      <c r="O5" s="54">
        <f t="shared" si="0"/>
        <v>330</v>
      </c>
      <c r="P5" s="55">
        <f>SUM(O5/N5)*1000000</f>
        <v>1751.2670151511131</v>
      </c>
    </row>
    <row r="6" spans="1:16" ht="15.75" thickBot="1" x14ac:dyDescent="0.3">
      <c r="A6" s="25" t="s">
        <v>36</v>
      </c>
      <c r="B6" s="3">
        <f>885+3046+805+2861+78+890</f>
        <v>8565</v>
      </c>
      <c r="C6" s="3">
        <f>0+0+0+2+1+0</f>
        <v>3</v>
      </c>
      <c r="D6" s="49">
        <f>(C6/B6)*1000000</f>
        <v>350.2626970227671</v>
      </c>
      <c r="E6" s="4">
        <f>17901+9461+5304+16302+11842+4358</f>
        <v>65168</v>
      </c>
      <c r="F6" s="4">
        <f>8+10+2+3+5+0</f>
        <v>28</v>
      </c>
      <c r="G6" s="51">
        <f>(F6/E6)*1000000</f>
        <v>429.6587282101645</v>
      </c>
      <c r="H6" s="5">
        <f>0+100+100+0+0+0</f>
        <v>200</v>
      </c>
      <c r="I6" s="5">
        <f>0+0+0+0+0+0</f>
        <v>0</v>
      </c>
      <c r="J6" s="52">
        <f>(I6/H6)*1000000</f>
        <v>0</v>
      </c>
      <c r="K6" s="15">
        <f>16774+22184+35950+37007+20376+18131</f>
        <v>150422</v>
      </c>
      <c r="L6" s="15">
        <f>15+13+5+0+0+0</f>
        <v>33</v>
      </c>
      <c r="M6" s="53">
        <f>(L6/K6)*1000000</f>
        <v>219.38280304742659</v>
      </c>
      <c r="N6" s="54">
        <f t="shared" si="0"/>
        <v>224355</v>
      </c>
      <c r="O6" s="54">
        <f t="shared" si="0"/>
        <v>64</v>
      </c>
      <c r="P6" s="55">
        <f>SUM(O6/N6)*1000000</f>
        <v>285.26219607318757</v>
      </c>
    </row>
    <row r="7" spans="1:16" ht="15.75" thickBot="1" x14ac:dyDescent="0.3">
      <c r="A7" s="25" t="s">
        <v>37</v>
      </c>
      <c r="B7" s="18"/>
      <c r="C7" s="18"/>
      <c r="D7" s="18"/>
      <c r="E7" s="19"/>
      <c r="F7" s="19"/>
      <c r="G7" s="56"/>
      <c r="H7" s="21"/>
      <c r="I7" s="21"/>
      <c r="J7" s="21"/>
      <c r="K7" s="15"/>
      <c r="L7" s="15"/>
      <c r="M7" s="22"/>
      <c r="N7" s="23"/>
      <c r="O7" s="23"/>
      <c r="P7" s="24"/>
    </row>
    <row r="8" spans="1:16" ht="15.75" thickBot="1" x14ac:dyDescent="0.3">
      <c r="A8" s="7" t="s">
        <v>1</v>
      </c>
      <c r="B8" s="48">
        <f>SUM(B9:B12)</f>
        <v>0</v>
      </c>
      <c r="C8" s="49">
        <f>SUM(C9:C12)</f>
        <v>0</v>
      </c>
      <c r="D8" s="49" t="e">
        <f>(C8/B8)*1000000</f>
        <v>#DIV/0!</v>
      </c>
      <c r="E8" s="50">
        <f>SUM(E9:E12)</f>
        <v>0</v>
      </c>
      <c r="F8" s="50">
        <f>SUM(F9:F12)</f>
        <v>0</v>
      </c>
      <c r="G8" s="51" t="e">
        <f>(F8/E8)*1000000</f>
        <v>#DIV/0!</v>
      </c>
      <c r="H8" s="52">
        <f>SUM(H9:H12)</f>
        <v>0</v>
      </c>
      <c r="I8" s="52">
        <f>SUM(I9:I12)</f>
        <v>0</v>
      </c>
      <c r="J8" s="52" t="e">
        <f>(I8/H8)*1000000</f>
        <v>#DIV/0!</v>
      </c>
      <c r="K8" s="53">
        <f>SUM(K9:K12)</f>
        <v>0</v>
      </c>
      <c r="L8" s="53">
        <f>SUM(L9:L12)</f>
        <v>0</v>
      </c>
      <c r="M8" s="53" t="e">
        <f>(L8/K8)*1000000</f>
        <v>#DIV/0!</v>
      </c>
      <c r="N8" s="54">
        <f>SUM(B8+E8+H8+K8)</f>
        <v>0</v>
      </c>
      <c r="O8" s="54">
        <f>SUM(C8+F8+I8+L8)</f>
        <v>0</v>
      </c>
      <c r="P8" s="55" t="e">
        <f>SUM(O8/N8)*1000000</f>
        <v>#DIV/0!</v>
      </c>
    </row>
    <row r="9" spans="1:16" x14ac:dyDescent="0.25">
      <c r="A9" s="25" t="s">
        <v>38</v>
      </c>
      <c r="B9" s="18"/>
      <c r="C9" s="18"/>
      <c r="D9" s="42"/>
      <c r="E9" s="19"/>
      <c r="F9" s="19"/>
      <c r="G9" s="56"/>
      <c r="H9" s="21"/>
      <c r="I9" s="21"/>
      <c r="J9" s="21"/>
      <c r="K9" s="15"/>
      <c r="L9" s="15"/>
      <c r="M9" s="22"/>
      <c r="N9" s="23"/>
      <c r="O9" s="23"/>
      <c r="P9" s="24"/>
    </row>
    <row r="10" spans="1:16" x14ac:dyDescent="0.25">
      <c r="A10" s="25" t="s">
        <v>39</v>
      </c>
      <c r="B10" s="18"/>
      <c r="C10" s="18"/>
      <c r="D10" s="42"/>
      <c r="E10" s="19"/>
      <c r="F10" s="19"/>
      <c r="G10" s="56"/>
      <c r="H10" s="21"/>
      <c r="I10" s="21"/>
      <c r="J10" s="21"/>
      <c r="K10" s="15"/>
      <c r="L10" s="15"/>
      <c r="M10" s="22"/>
      <c r="N10" s="23"/>
      <c r="O10" s="23"/>
      <c r="P10" s="24"/>
    </row>
    <row r="11" spans="1:16" x14ac:dyDescent="0.25">
      <c r="A11" s="25" t="s">
        <v>40</v>
      </c>
      <c r="B11" s="18"/>
      <c r="C11" s="18"/>
      <c r="D11" s="42"/>
      <c r="E11" s="19"/>
      <c r="F11" s="19"/>
      <c r="G11" s="56"/>
      <c r="H11" s="21"/>
      <c r="I11" s="21"/>
      <c r="J11" s="5"/>
      <c r="K11" s="15"/>
      <c r="L11" s="15"/>
      <c r="M11" s="22"/>
      <c r="N11" s="23"/>
      <c r="O11" s="23"/>
      <c r="P11" s="24"/>
    </row>
    <row r="12" spans="1:16" ht="15.75" thickBot="1" x14ac:dyDescent="0.3">
      <c r="A12" s="25" t="s">
        <v>41</v>
      </c>
      <c r="B12" s="18"/>
      <c r="C12" s="18"/>
      <c r="D12" s="58"/>
      <c r="E12" s="19"/>
      <c r="F12" s="19"/>
      <c r="G12" s="56"/>
      <c r="H12" s="21"/>
      <c r="I12" s="21"/>
      <c r="J12" s="61"/>
      <c r="K12" s="22"/>
      <c r="L12" s="22"/>
      <c r="M12" s="22"/>
      <c r="N12" s="23"/>
      <c r="O12" s="23"/>
      <c r="P12" s="24"/>
    </row>
    <row r="13" spans="1:16" ht="15.75" thickBot="1" x14ac:dyDescent="0.3">
      <c r="A13" s="7" t="s">
        <v>2</v>
      </c>
      <c r="B13" s="48">
        <f>SUM(B14:B18)</f>
        <v>0</v>
      </c>
      <c r="C13" s="49">
        <f>SUM(C14:C18)</f>
        <v>0</v>
      </c>
      <c r="D13" s="49" t="e">
        <f>(C13/B13)*1000000</f>
        <v>#DIV/0!</v>
      </c>
      <c r="E13" s="50">
        <f>SUM(E14:E18)</f>
        <v>0</v>
      </c>
      <c r="F13" s="50">
        <f>SUM(F14:F18)</f>
        <v>0</v>
      </c>
      <c r="G13" s="51" t="e">
        <f>(F13/E13)*1000000</f>
        <v>#DIV/0!</v>
      </c>
      <c r="H13" s="52">
        <f>SUM(H14:H18)</f>
        <v>0</v>
      </c>
      <c r="I13" s="52">
        <f>SUM(I14:I18)</f>
        <v>0</v>
      </c>
      <c r="J13" s="52" t="e">
        <f>(I13/H13)*1000000</f>
        <v>#DIV/0!</v>
      </c>
      <c r="K13" s="53">
        <f>SUM(K14:K18)</f>
        <v>0</v>
      </c>
      <c r="L13" s="53">
        <f>SUM(L14:L18)</f>
        <v>0</v>
      </c>
      <c r="M13" s="53" t="e">
        <f>(L13/K13)*1000000</f>
        <v>#DIV/0!</v>
      </c>
      <c r="N13" s="54">
        <f>SUM(B13+E13+H13+K13)</f>
        <v>0</v>
      </c>
      <c r="O13" s="54">
        <f>SUM(C13+F13+I13+L13)</f>
        <v>0</v>
      </c>
      <c r="P13" s="55" t="e">
        <f>SUM(O13/N13)*1000000</f>
        <v>#DIV/0!</v>
      </c>
    </row>
    <row r="14" spans="1:16" x14ac:dyDescent="0.25">
      <c r="A14" s="25" t="s">
        <v>42</v>
      </c>
      <c r="B14" s="69"/>
      <c r="C14" s="69"/>
      <c r="D14" s="42"/>
      <c r="E14" s="68"/>
      <c r="F14" s="19"/>
      <c r="G14" s="56"/>
      <c r="H14" s="70"/>
      <c r="I14" s="70"/>
      <c r="J14" s="70"/>
      <c r="K14" s="46"/>
      <c r="L14" s="46"/>
      <c r="M14" s="71"/>
      <c r="N14" s="72"/>
      <c r="O14" s="72"/>
      <c r="P14" s="73"/>
    </row>
    <row r="15" spans="1:16" x14ac:dyDescent="0.25">
      <c r="A15" s="25" t="s">
        <v>43</v>
      </c>
      <c r="B15" s="3"/>
      <c r="C15" s="42"/>
      <c r="D15" s="42"/>
      <c r="E15" s="43"/>
      <c r="F15" s="19"/>
      <c r="G15" s="56"/>
      <c r="H15" s="5"/>
      <c r="I15" s="45"/>
      <c r="J15" s="45"/>
      <c r="K15" s="46"/>
      <c r="L15" s="46"/>
      <c r="M15" s="15"/>
      <c r="N15" s="8"/>
      <c r="O15" s="8"/>
      <c r="P15" s="17"/>
    </row>
    <row r="16" spans="1:16" x14ac:dyDescent="0.25">
      <c r="A16" s="25" t="s">
        <v>44</v>
      </c>
      <c r="B16" s="42"/>
      <c r="C16" s="42"/>
      <c r="D16" s="42"/>
      <c r="E16" s="43"/>
      <c r="F16" s="19"/>
      <c r="G16" s="56"/>
      <c r="H16" s="5"/>
      <c r="I16" s="45"/>
      <c r="J16" s="45"/>
      <c r="K16" s="46"/>
      <c r="L16" s="46"/>
      <c r="M16" s="15"/>
      <c r="N16" s="8"/>
      <c r="O16" s="8"/>
      <c r="P16" s="17"/>
    </row>
    <row r="17" spans="1:16" x14ac:dyDescent="0.25">
      <c r="A17" s="25" t="s">
        <v>45</v>
      </c>
      <c r="B17" s="42"/>
      <c r="C17" s="42"/>
      <c r="D17" s="42"/>
      <c r="E17" s="43"/>
      <c r="F17" s="19"/>
      <c r="G17" s="56"/>
      <c r="H17" s="5"/>
      <c r="I17" s="45"/>
      <c r="J17" s="45"/>
      <c r="K17" s="46"/>
      <c r="L17" s="46"/>
      <c r="M17" s="15"/>
      <c r="N17" s="8"/>
      <c r="O17" s="8"/>
      <c r="P17" s="17"/>
    </row>
    <row r="18" spans="1:16" ht="15.75" thickBot="1" x14ac:dyDescent="0.3">
      <c r="A18" s="25" t="s">
        <v>46</v>
      </c>
      <c r="B18" s="42"/>
      <c r="C18" s="42"/>
      <c r="D18" s="42"/>
      <c r="E18" s="43"/>
      <c r="F18" s="19"/>
      <c r="G18" s="56"/>
      <c r="H18" s="61"/>
      <c r="I18" s="45"/>
      <c r="J18" s="61"/>
      <c r="K18" s="46"/>
      <c r="L18" s="46"/>
      <c r="M18" s="62"/>
      <c r="N18" s="63"/>
      <c r="O18" s="63"/>
      <c r="P18" s="64"/>
    </row>
    <row r="19" spans="1:16" ht="15.75" thickBot="1" x14ac:dyDescent="0.3">
      <c r="A19" s="7" t="s">
        <v>3</v>
      </c>
      <c r="B19" s="48">
        <f>SUM(B20:B23)</f>
        <v>0</v>
      </c>
      <c r="C19" s="49">
        <f>SUM(C20:C23)</f>
        <v>0</v>
      </c>
      <c r="D19" s="49" t="e">
        <f>(C19/B19)*1000000</f>
        <v>#DIV/0!</v>
      </c>
      <c r="E19" s="50">
        <f>SUM(E20:E23)</f>
        <v>0</v>
      </c>
      <c r="F19" s="50">
        <f>SUM(F20:F23)</f>
        <v>0</v>
      </c>
      <c r="G19" s="51" t="e">
        <f>(F19/E19)*1000000</f>
        <v>#DIV/0!</v>
      </c>
      <c r="H19" s="52">
        <f>SUM(H20:H23)</f>
        <v>0</v>
      </c>
      <c r="I19" s="82">
        <f>SUM(I20:I23)</f>
        <v>0</v>
      </c>
      <c r="J19" s="84" t="e">
        <f>(I19/H19)*1000000</f>
        <v>#DIV/0!</v>
      </c>
      <c r="K19" s="83">
        <f>SUM(K20:K23)</f>
        <v>0</v>
      </c>
      <c r="L19" s="53">
        <f>SUM(L20:L23)</f>
        <v>0</v>
      </c>
      <c r="M19" s="53" t="e">
        <f>(L19/K19)*1000000</f>
        <v>#DIV/0!</v>
      </c>
      <c r="N19" s="54">
        <f>SUM(B19+E19+H19+K19)</f>
        <v>0</v>
      </c>
      <c r="O19" s="54">
        <f t="shared" ref="N19:O46" si="1">SUM(C19+F19+I19+L19)</f>
        <v>0</v>
      </c>
      <c r="P19" s="55" t="e">
        <f t="shared" ref="P19:P46" si="2">SUM(O19/N19)*1000000</f>
        <v>#DIV/0!</v>
      </c>
    </row>
    <row r="20" spans="1:16" x14ac:dyDescent="0.25">
      <c r="A20" s="25" t="s">
        <v>47</v>
      </c>
      <c r="B20" s="3"/>
      <c r="C20" s="42"/>
      <c r="D20" s="42"/>
      <c r="E20" s="43"/>
      <c r="F20" s="19"/>
      <c r="G20" s="74"/>
      <c r="H20" s="5"/>
      <c r="I20" s="45"/>
      <c r="J20" s="45"/>
      <c r="K20" s="46"/>
      <c r="L20" s="46"/>
      <c r="M20" s="71"/>
      <c r="N20" s="72"/>
      <c r="O20" s="72"/>
      <c r="P20" s="75"/>
    </row>
    <row r="21" spans="1:16" x14ac:dyDescent="0.25">
      <c r="A21" s="25" t="s">
        <v>48</v>
      </c>
      <c r="B21" s="3"/>
      <c r="C21" s="42"/>
      <c r="D21" s="42"/>
      <c r="E21" s="43"/>
      <c r="F21" s="4"/>
      <c r="G21" s="44"/>
      <c r="H21" s="5"/>
      <c r="I21" s="5"/>
      <c r="J21" s="45"/>
      <c r="K21" s="46"/>
      <c r="L21" s="46"/>
      <c r="M21" s="46"/>
      <c r="N21" s="47"/>
      <c r="O21" s="47"/>
      <c r="P21" s="76"/>
    </row>
    <row r="22" spans="1:16" x14ac:dyDescent="0.25">
      <c r="A22" s="25" t="s">
        <v>49</v>
      </c>
      <c r="B22" s="3"/>
      <c r="C22" s="42"/>
      <c r="D22" s="42"/>
      <c r="E22" s="43"/>
      <c r="F22" s="4"/>
      <c r="G22" s="44"/>
      <c r="H22" s="5"/>
      <c r="I22" s="45"/>
      <c r="J22" s="45"/>
      <c r="K22" s="46"/>
      <c r="L22" s="46"/>
      <c r="M22" s="46"/>
      <c r="N22" s="47"/>
      <c r="O22" s="47"/>
      <c r="P22" s="76"/>
    </row>
    <row r="23" spans="1:16" ht="15.75" thickBot="1" x14ac:dyDescent="0.3">
      <c r="A23" s="25" t="s">
        <v>50</v>
      </c>
      <c r="B23" s="18"/>
      <c r="C23" s="18"/>
      <c r="D23" s="58"/>
      <c r="E23" s="19"/>
      <c r="F23" s="19"/>
      <c r="G23" s="60"/>
      <c r="H23" s="21"/>
      <c r="I23" s="21"/>
      <c r="J23" s="21"/>
      <c r="K23" s="22"/>
      <c r="L23" s="22"/>
      <c r="M23" s="62"/>
      <c r="N23" s="63"/>
      <c r="O23" s="63"/>
      <c r="P23" s="125"/>
    </row>
    <row r="24" spans="1:16" ht="15.75" thickBot="1" x14ac:dyDescent="0.3">
      <c r="A24" s="7" t="s">
        <v>4</v>
      </c>
      <c r="B24" s="48">
        <f>SUM(B25:B29)</f>
        <v>0</v>
      </c>
      <c r="C24" s="49">
        <f>SUM(C25:C29)</f>
        <v>0</v>
      </c>
      <c r="D24" s="49" t="e">
        <f>(C24/B24)*1000000</f>
        <v>#DIV/0!</v>
      </c>
      <c r="E24" s="50">
        <f>SUM(E25:E29)</f>
        <v>0</v>
      </c>
      <c r="F24" s="50">
        <f>SUM(F25:F29)</f>
        <v>0</v>
      </c>
      <c r="G24" s="51" t="e">
        <f>(F24/E24)*1000000</f>
        <v>#DIV/0!</v>
      </c>
      <c r="H24" s="52">
        <f>SUM(H25:H29)</f>
        <v>0</v>
      </c>
      <c r="I24" s="82">
        <f>SUM(I25:I29)</f>
        <v>0</v>
      </c>
      <c r="J24" s="52" t="e">
        <f>(I24/H24)*1000000</f>
        <v>#DIV/0!</v>
      </c>
      <c r="K24" s="83">
        <f>SUM(K25:K29)</f>
        <v>0</v>
      </c>
      <c r="L24" s="53">
        <f>SUM(L25:L29)</f>
        <v>0</v>
      </c>
      <c r="M24" s="53" t="e">
        <f>(L24/K24)*1000000</f>
        <v>#DIV/0!</v>
      </c>
      <c r="N24" s="54">
        <f>SUM(B24+E24+H24+K24)</f>
        <v>0</v>
      </c>
      <c r="O24" s="54">
        <f>SUM(C24+F24+I24+L24)</f>
        <v>0</v>
      </c>
      <c r="P24" s="55" t="e">
        <f>SUM(O24/N24)*1000000</f>
        <v>#DIV/0!</v>
      </c>
    </row>
    <row r="25" spans="1:16" x14ac:dyDescent="0.25">
      <c r="A25" s="25" t="s">
        <v>51</v>
      </c>
      <c r="B25" s="42"/>
      <c r="C25" s="42"/>
      <c r="D25" s="42"/>
      <c r="E25" s="43"/>
      <c r="F25" s="43"/>
      <c r="G25" s="60"/>
      <c r="H25" s="45"/>
      <c r="I25" s="45"/>
      <c r="J25" s="45"/>
      <c r="K25" s="46"/>
      <c r="L25" s="46"/>
      <c r="M25" s="46"/>
      <c r="N25" s="47"/>
      <c r="O25" s="47"/>
      <c r="P25" s="76"/>
    </row>
    <row r="26" spans="1:16" x14ac:dyDescent="0.25">
      <c r="A26" s="25" t="s">
        <v>52</v>
      </c>
      <c r="B26" s="3"/>
      <c r="C26" s="3"/>
      <c r="D26" s="42"/>
      <c r="E26" s="4"/>
      <c r="F26" s="4"/>
      <c r="G26" s="11"/>
      <c r="H26" s="5"/>
      <c r="I26" s="5"/>
      <c r="J26" s="5"/>
      <c r="K26" s="15"/>
      <c r="L26" s="15"/>
      <c r="M26" s="46"/>
      <c r="N26" s="47"/>
      <c r="O26" s="47"/>
      <c r="P26" s="76"/>
    </row>
    <row r="27" spans="1:16" x14ac:dyDescent="0.25">
      <c r="A27" s="25" t="s">
        <v>53</v>
      </c>
      <c r="B27" s="3"/>
      <c r="C27" s="3"/>
      <c r="D27" s="42"/>
      <c r="E27" s="4"/>
      <c r="F27" s="4"/>
      <c r="G27" s="44"/>
      <c r="H27" s="5"/>
      <c r="I27" s="5"/>
      <c r="J27" s="5"/>
      <c r="K27" s="15"/>
      <c r="L27" s="15"/>
      <c r="M27" s="46"/>
      <c r="N27" s="47"/>
      <c r="O27" s="47"/>
      <c r="P27" s="76"/>
    </row>
    <row r="28" spans="1:16" x14ac:dyDescent="0.25">
      <c r="A28" s="25" t="s">
        <v>54</v>
      </c>
      <c r="B28" s="3"/>
      <c r="C28" s="3"/>
      <c r="D28" s="3"/>
      <c r="E28" s="4"/>
      <c r="F28" s="4"/>
      <c r="G28" s="11"/>
      <c r="H28" s="5"/>
      <c r="I28" s="5"/>
      <c r="J28" s="5"/>
      <c r="K28" s="15"/>
      <c r="L28" s="15"/>
      <c r="M28" s="15"/>
      <c r="N28" s="8"/>
      <c r="O28" s="8"/>
      <c r="P28" s="17"/>
    </row>
    <row r="29" spans="1:16" ht="15.75" thickBot="1" x14ac:dyDescent="0.3">
      <c r="A29" s="26" t="s">
        <v>55</v>
      </c>
      <c r="B29" s="134"/>
      <c r="C29" s="58"/>
      <c r="D29" s="18"/>
      <c r="E29" s="59"/>
      <c r="F29" s="59"/>
      <c r="G29" s="20"/>
      <c r="H29" s="61"/>
      <c r="I29" s="61"/>
      <c r="J29" s="61"/>
      <c r="K29" s="135"/>
      <c r="L29" s="62"/>
      <c r="M29" s="22"/>
      <c r="N29" s="23"/>
      <c r="O29" s="23"/>
      <c r="P29" s="24"/>
    </row>
    <row r="30" spans="1:16" ht="15.75" thickBot="1" x14ac:dyDescent="0.3">
      <c r="A30" s="7" t="s">
        <v>17</v>
      </c>
      <c r="B30" s="48">
        <f>SUM(B31:B34)</f>
        <v>0</v>
      </c>
      <c r="C30" s="49">
        <f>SUM(C31:C34)</f>
        <v>0</v>
      </c>
      <c r="D30" s="49" t="e">
        <f>(C30/B30)*1000000</f>
        <v>#DIV/0!</v>
      </c>
      <c r="E30" s="50">
        <f>SUM(E31:E34)</f>
        <v>0</v>
      </c>
      <c r="F30" s="50">
        <f>SUM(F31:F34)</f>
        <v>0</v>
      </c>
      <c r="G30" s="51" t="e">
        <f>(F30/E30)*1000000</f>
        <v>#DIV/0!</v>
      </c>
      <c r="H30" s="52">
        <f>SUM(H31:H34)</f>
        <v>0</v>
      </c>
      <c r="I30" s="82">
        <f>SUM(I31:I34)</f>
        <v>0</v>
      </c>
      <c r="J30" s="52" t="e">
        <f>(I30/H30)*1000000</f>
        <v>#DIV/0!</v>
      </c>
      <c r="K30" s="83">
        <f>SUM(K31:K34)</f>
        <v>0</v>
      </c>
      <c r="L30" s="53">
        <f>SUM(L31:L34)</f>
        <v>0</v>
      </c>
      <c r="M30" s="53" t="e">
        <f>(L30/K30)*1000000</f>
        <v>#DIV/0!</v>
      </c>
      <c r="N30" s="54">
        <f>SUM(B30+E30+H30+K30)</f>
        <v>0</v>
      </c>
      <c r="O30" s="54">
        <f t="shared" si="1"/>
        <v>0</v>
      </c>
      <c r="P30" s="55" t="e">
        <f t="shared" si="2"/>
        <v>#DIV/0!</v>
      </c>
    </row>
    <row r="31" spans="1:16" x14ac:dyDescent="0.25">
      <c r="A31" s="26" t="s">
        <v>56</v>
      </c>
      <c r="B31" s="42"/>
      <c r="C31" s="42"/>
      <c r="D31" s="18"/>
      <c r="E31" s="57"/>
      <c r="F31" s="43"/>
      <c r="G31" s="44"/>
      <c r="H31" s="45"/>
      <c r="I31" s="45"/>
      <c r="J31" s="45"/>
      <c r="K31" s="46"/>
      <c r="L31" s="46"/>
      <c r="M31" s="46"/>
      <c r="N31" s="47"/>
      <c r="O31" s="47"/>
      <c r="P31" s="76"/>
    </row>
    <row r="32" spans="1:16" x14ac:dyDescent="0.25">
      <c r="A32" s="26" t="s">
        <v>57</v>
      </c>
      <c r="B32" s="3"/>
      <c r="C32" s="3"/>
      <c r="D32" s="18"/>
      <c r="E32" s="9"/>
      <c r="F32" s="4"/>
      <c r="G32" s="44"/>
      <c r="H32" s="5"/>
      <c r="I32" s="5"/>
      <c r="J32" s="5"/>
      <c r="K32" s="15"/>
      <c r="L32" s="15"/>
      <c r="M32" s="46"/>
      <c r="N32" s="47"/>
      <c r="O32" s="47"/>
      <c r="P32" s="76"/>
    </row>
    <row r="33" spans="1:18" x14ac:dyDescent="0.25">
      <c r="A33" s="26" t="s">
        <v>58</v>
      </c>
      <c r="B33" s="3"/>
      <c r="C33" s="3"/>
      <c r="D33" s="18"/>
      <c r="E33" s="9"/>
      <c r="F33" s="4"/>
      <c r="G33" s="44"/>
      <c r="H33" s="5"/>
      <c r="I33" s="5"/>
      <c r="J33" s="45"/>
      <c r="K33" s="15"/>
      <c r="L33" s="15"/>
      <c r="M33" s="46"/>
      <c r="N33" s="47"/>
      <c r="O33" s="47"/>
      <c r="P33" s="76"/>
    </row>
    <row r="34" spans="1:18" ht="15.75" thickBot="1" x14ac:dyDescent="0.3">
      <c r="A34" s="26" t="s">
        <v>59</v>
      </c>
      <c r="B34" s="18"/>
      <c r="C34" s="18"/>
      <c r="D34" s="18"/>
      <c r="E34" s="56"/>
      <c r="F34" s="19"/>
      <c r="G34" s="44"/>
      <c r="H34" s="21"/>
      <c r="I34" s="21"/>
      <c r="J34" s="45"/>
      <c r="K34" s="22"/>
      <c r="L34" s="22"/>
      <c r="M34" s="46"/>
      <c r="N34" s="47"/>
      <c r="O34" s="47"/>
      <c r="P34" s="76"/>
    </row>
    <row r="35" spans="1:18" ht="15.75" thickBot="1" x14ac:dyDescent="0.3">
      <c r="A35" s="7" t="s">
        <v>18</v>
      </c>
      <c r="B35" s="48">
        <f>SUM(B36:B39)</f>
        <v>0</v>
      </c>
      <c r="C35" s="49">
        <f>SUM(C36:C39)</f>
        <v>0</v>
      </c>
      <c r="D35" s="49" t="e">
        <f>(C35/B35)*1000000</f>
        <v>#DIV/0!</v>
      </c>
      <c r="E35" s="50">
        <f>SUM(E36:E39)</f>
        <v>0</v>
      </c>
      <c r="F35" s="50">
        <f>SUM(F36:F39)</f>
        <v>0</v>
      </c>
      <c r="G35" s="51" t="e">
        <f>(F35/E35)*1000000</f>
        <v>#DIV/0!</v>
      </c>
      <c r="H35" s="52">
        <f>SUM(H36:H39)</f>
        <v>0</v>
      </c>
      <c r="I35" s="52">
        <f>SUM(I36:I39)</f>
        <v>0</v>
      </c>
      <c r="J35" s="52" t="e">
        <f>(I35/H35)*1000000</f>
        <v>#DIV/0!</v>
      </c>
      <c r="K35" s="83">
        <f>SUM(K36:K39)</f>
        <v>0</v>
      </c>
      <c r="L35" s="53">
        <f>SUM(L36:L39)</f>
        <v>0</v>
      </c>
      <c r="M35" s="53" t="e">
        <f>(L35/K35)*1000000</f>
        <v>#DIV/0!</v>
      </c>
      <c r="N35" s="54">
        <f>SUM(B35+E35+H35+K35)</f>
        <v>0</v>
      </c>
      <c r="O35" s="54">
        <f t="shared" si="1"/>
        <v>0</v>
      </c>
      <c r="P35" s="55" t="e">
        <f>SUM(O35/N35)*1000000</f>
        <v>#DIV/0!</v>
      </c>
    </row>
    <row r="36" spans="1:18" x14ac:dyDescent="0.25">
      <c r="A36" s="26" t="s">
        <v>60</v>
      </c>
      <c r="B36" s="42"/>
      <c r="C36" s="42"/>
      <c r="D36" s="18"/>
      <c r="E36" s="43"/>
      <c r="F36" s="43"/>
      <c r="G36" s="44"/>
      <c r="H36" s="45"/>
      <c r="I36" s="45"/>
      <c r="J36" s="45"/>
      <c r="K36" s="46"/>
      <c r="L36" s="46"/>
      <c r="M36" s="46"/>
      <c r="N36" s="47"/>
      <c r="O36" s="47"/>
      <c r="P36" s="76"/>
    </row>
    <row r="37" spans="1:18" x14ac:dyDescent="0.25">
      <c r="A37" s="26" t="s">
        <v>61</v>
      </c>
      <c r="B37" s="3"/>
      <c r="C37" s="3"/>
      <c r="D37" s="18"/>
      <c r="E37" s="43"/>
      <c r="F37" s="4"/>
      <c r="G37" s="44"/>
      <c r="H37" s="5"/>
      <c r="I37" s="5"/>
      <c r="J37" s="45"/>
      <c r="K37" s="15"/>
      <c r="L37" s="15"/>
      <c r="M37" s="46"/>
      <c r="N37" s="47"/>
      <c r="O37" s="47"/>
      <c r="P37" s="76"/>
    </row>
    <row r="38" spans="1:18" x14ac:dyDescent="0.25">
      <c r="A38" s="26" t="s">
        <v>62</v>
      </c>
      <c r="B38" s="3"/>
      <c r="C38" s="3"/>
      <c r="D38" s="18"/>
      <c r="E38" s="4"/>
      <c r="F38" s="4"/>
      <c r="G38" s="44"/>
      <c r="H38" s="5"/>
      <c r="I38" s="5"/>
      <c r="J38" s="5"/>
      <c r="K38" s="15"/>
      <c r="L38" s="15"/>
      <c r="M38" s="46"/>
      <c r="N38" s="47"/>
      <c r="O38" s="47"/>
      <c r="P38" s="76"/>
    </row>
    <row r="39" spans="1:18" ht="15.75" thickBot="1" x14ac:dyDescent="0.3">
      <c r="A39" s="26" t="s">
        <v>63</v>
      </c>
      <c r="B39" s="18"/>
      <c r="C39" s="18"/>
      <c r="D39" s="18"/>
      <c r="E39" s="19"/>
      <c r="F39" s="19"/>
      <c r="G39" s="44"/>
      <c r="H39" s="21"/>
      <c r="I39" s="21"/>
      <c r="J39" s="21"/>
      <c r="K39" s="22"/>
      <c r="L39" s="22"/>
      <c r="M39" s="46"/>
      <c r="N39" s="47"/>
      <c r="O39" s="47"/>
      <c r="P39" s="76"/>
    </row>
    <row r="40" spans="1:18" ht="15.75" thickBot="1" x14ac:dyDescent="0.3">
      <c r="A40" s="7" t="s">
        <v>7</v>
      </c>
      <c r="B40" s="48">
        <f>SUM(B41:B45)</f>
        <v>0</v>
      </c>
      <c r="C40" s="49">
        <f>SUM(C41:C45)</f>
        <v>0</v>
      </c>
      <c r="D40" s="49" t="e">
        <f>(C40/B40)*1000000</f>
        <v>#DIV/0!</v>
      </c>
      <c r="E40" s="50">
        <f>SUM(E41:E45)</f>
        <v>0</v>
      </c>
      <c r="F40" s="50">
        <f>SUM(F41:F45)</f>
        <v>0</v>
      </c>
      <c r="G40" s="51" t="e">
        <f>(F40/E40)*1000000</f>
        <v>#DIV/0!</v>
      </c>
      <c r="H40" s="52">
        <f>SUM(H41:H45)</f>
        <v>0</v>
      </c>
      <c r="I40" s="52">
        <f>SUM(I41:I45)</f>
        <v>0</v>
      </c>
      <c r="J40" s="52" t="e">
        <f>(I40/H40)*1000000</f>
        <v>#DIV/0!</v>
      </c>
      <c r="K40" s="83">
        <f>SUM(K41:K45)</f>
        <v>0</v>
      </c>
      <c r="L40" s="53">
        <f>SUM(L41:L45)</f>
        <v>0</v>
      </c>
      <c r="M40" s="53" t="e">
        <f>(L40/K40)*1000000</f>
        <v>#DIV/0!</v>
      </c>
      <c r="N40" s="54">
        <f>SUM(B40+E40+H40+K40)</f>
        <v>0</v>
      </c>
      <c r="O40" s="54">
        <f>SUM(C40+F40+I40+L40)</f>
        <v>0</v>
      </c>
      <c r="P40" s="55" t="e">
        <f t="shared" si="2"/>
        <v>#DIV/0!</v>
      </c>
    </row>
    <row r="41" spans="1:18" x14ac:dyDescent="0.25">
      <c r="A41" s="26" t="s">
        <v>64</v>
      </c>
      <c r="B41" s="42"/>
      <c r="C41" s="42"/>
      <c r="D41" s="18"/>
      <c r="E41" s="44"/>
      <c r="F41" s="43"/>
      <c r="G41" s="44"/>
      <c r="H41" s="45"/>
      <c r="I41" s="45"/>
      <c r="J41" s="45"/>
      <c r="K41" s="46"/>
      <c r="L41" s="46"/>
      <c r="M41" s="46"/>
      <c r="N41" s="47"/>
      <c r="O41" s="47"/>
      <c r="P41" s="76"/>
    </row>
    <row r="42" spans="1:18" x14ac:dyDescent="0.25">
      <c r="A42" s="26" t="s">
        <v>65</v>
      </c>
      <c r="B42" s="3"/>
      <c r="C42" s="3"/>
      <c r="D42" s="18"/>
      <c r="E42" s="11"/>
      <c r="F42" s="4"/>
      <c r="G42" s="44"/>
      <c r="H42" s="5"/>
      <c r="I42" s="5"/>
      <c r="J42" s="45"/>
      <c r="K42" s="15"/>
      <c r="L42" s="15"/>
      <c r="M42" s="46"/>
      <c r="N42" s="47"/>
      <c r="O42" s="47"/>
      <c r="P42" s="76"/>
      <c r="R42" s="150"/>
    </row>
    <row r="43" spans="1:18" x14ac:dyDescent="0.25">
      <c r="A43" s="26" t="s">
        <v>66</v>
      </c>
      <c r="B43" s="3"/>
      <c r="C43" s="3"/>
      <c r="D43" s="18"/>
      <c r="E43" s="11"/>
      <c r="F43" s="4"/>
      <c r="G43" s="44"/>
      <c r="H43" s="5"/>
      <c r="I43" s="5"/>
      <c r="J43" s="5"/>
      <c r="K43" s="15"/>
      <c r="L43" s="15"/>
      <c r="M43" s="46"/>
      <c r="N43" s="47"/>
      <c r="O43" s="47"/>
      <c r="P43" s="76"/>
      <c r="R43" s="150"/>
    </row>
    <row r="44" spans="1:18" x14ac:dyDescent="0.25">
      <c r="A44" s="26" t="s">
        <v>67</v>
      </c>
      <c r="B44" s="3"/>
      <c r="C44" s="3"/>
      <c r="D44" s="3"/>
      <c r="E44" s="11"/>
      <c r="F44" s="4"/>
      <c r="G44" s="11"/>
      <c r="H44" s="5"/>
      <c r="I44" s="5"/>
      <c r="J44" s="5"/>
      <c r="K44" s="15"/>
      <c r="L44" s="15"/>
      <c r="M44" s="15"/>
      <c r="N44" s="8"/>
      <c r="O44" s="8"/>
      <c r="P44" s="147"/>
    </row>
    <row r="45" spans="1:18" ht="15.75" thickBot="1" x14ac:dyDescent="0.3">
      <c r="A45" s="26" t="s">
        <v>82</v>
      </c>
      <c r="B45" s="148"/>
      <c r="C45" s="58"/>
      <c r="D45" s="3"/>
      <c r="E45" s="60"/>
      <c r="F45" s="59"/>
      <c r="G45" s="11"/>
      <c r="H45" s="61"/>
      <c r="I45" s="61"/>
      <c r="J45" s="45"/>
      <c r="K45" s="62"/>
      <c r="L45" s="62"/>
      <c r="M45" s="15"/>
      <c r="N45" s="8"/>
      <c r="O45" s="8"/>
      <c r="P45" s="147"/>
    </row>
    <row r="46" spans="1:18" ht="15.75" thickBot="1" x14ac:dyDescent="0.3">
      <c r="A46" s="7" t="s">
        <v>8</v>
      </c>
      <c r="B46" s="48">
        <f>SUM(B47:B50)</f>
        <v>0</v>
      </c>
      <c r="C46" s="49">
        <f>SUM(C47:C50)</f>
        <v>0</v>
      </c>
      <c r="D46" s="159" t="e">
        <f>(C46/B46)*1000000</f>
        <v>#DIV/0!</v>
      </c>
      <c r="E46" s="50">
        <f>SUM(E47:E50)</f>
        <v>0</v>
      </c>
      <c r="F46" s="50">
        <f>SUM(F47:F50)</f>
        <v>0</v>
      </c>
      <c r="G46" s="51" t="e">
        <f>(F46/E46)*1000000</f>
        <v>#DIV/0!</v>
      </c>
      <c r="H46" s="52">
        <f>SUM(H47:H50)</f>
        <v>0</v>
      </c>
      <c r="I46" s="52">
        <f>SUM(I47:I50)</f>
        <v>0</v>
      </c>
      <c r="J46" s="52" t="e">
        <f>(I46/H46)*1000000</f>
        <v>#DIV/0!</v>
      </c>
      <c r="K46" s="83">
        <f>SUM(K47:K50)</f>
        <v>0</v>
      </c>
      <c r="L46" s="53">
        <f>SUM(L47:L50)</f>
        <v>0</v>
      </c>
      <c r="M46" s="53" t="e">
        <f>(L46/K46)*1000000</f>
        <v>#DIV/0!</v>
      </c>
      <c r="N46" s="54">
        <f t="shared" si="1"/>
        <v>0</v>
      </c>
      <c r="O46" s="54">
        <f t="shared" si="1"/>
        <v>0</v>
      </c>
      <c r="P46" s="55" t="e">
        <f t="shared" si="2"/>
        <v>#DIV/0!</v>
      </c>
    </row>
    <row r="47" spans="1:18" x14ac:dyDescent="0.25">
      <c r="A47" s="26" t="s">
        <v>68</v>
      </c>
      <c r="B47" s="3"/>
      <c r="C47" s="3"/>
      <c r="D47" s="3"/>
      <c r="E47" s="4"/>
      <c r="F47" s="4"/>
      <c r="G47" s="11"/>
      <c r="H47" s="5"/>
      <c r="I47" s="5"/>
      <c r="J47" s="45"/>
      <c r="K47" s="15"/>
      <c r="L47" s="15"/>
      <c r="M47" s="15"/>
      <c r="N47" s="8"/>
      <c r="O47" s="8"/>
      <c r="P47" s="147"/>
      <c r="R47" s="150"/>
    </row>
    <row r="48" spans="1:18" x14ac:dyDescent="0.25">
      <c r="A48" s="26" t="s">
        <v>69</v>
      </c>
      <c r="B48" s="3"/>
      <c r="C48" s="3"/>
      <c r="D48" s="3"/>
      <c r="E48" s="4"/>
      <c r="F48" s="4"/>
      <c r="G48" s="11"/>
      <c r="H48" s="5"/>
      <c r="I48" s="5"/>
      <c r="J48" s="45"/>
      <c r="K48" s="15"/>
      <c r="L48" s="15"/>
      <c r="M48" s="15"/>
      <c r="N48" s="8"/>
      <c r="O48" s="8"/>
      <c r="P48" s="147"/>
    </row>
    <row r="49" spans="1:18" x14ac:dyDescent="0.25">
      <c r="A49" s="26" t="s">
        <v>70</v>
      </c>
      <c r="B49" s="3"/>
      <c r="C49" s="3"/>
      <c r="D49" s="3"/>
      <c r="E49" s="4"/>
      <c r="F49" s="4"/>
      <c r="G49" s="11"/>
      <c r="H49" s="5"/>
      <c r="I49" s="5"/>
      <c r="J49" s="5"/>
      <c r="K49" s="15"/>
      <c r="L49" s="15"/>
      <c r="M49" s="15"/>
      <c r="N49" s="8"/>
      <c r="O49" s="8"/>
      <c r="P49" s="147"/>
    </row>
    <row r="50" spans="1:18" ht="15.75" thickBot="1" x14ac:dyDescent="0.3">
      <c r="A50" s="26" t="s">
        <v>71</v>
      </c>
      <c r="B50" s="18"/>
      <c r="C50" s="158"/>
      <c r="D50" s="18"/>
      <c r="E50" s="19"/>
      <c r="F50" s="19"/>
      <c r="G50" s="20"/>
      <c r="H50" s="21"/>
      <c r="I50" s="21"/>
      <c r="J50" s="21"/>
      <c r="K50" s="22"/>
      <c r="L50" s="22"/>
      <c r="M50" s="22"/>
      <c r="N50" s="23"/>
      <c r="O50" s="23"/>
      <c r="P50" s="167"/>
      <c r="R50" s="150"/>
    </row>
    <row r="51" spans="1:18" ht="15.75" thickBot="1" x14ac:dyDescent="0.3">
      <c r="A51" s="7" t="s">
        <v>9</v>
      </c>
      <c r="B51" s="48">
        <f>SUM(B52:B56)</f>
        <v>0</v>
      </c>
      <c r="C51" s="49">
        <f>SUM(C52:C56)</f>
        <v>0</v>
      </c>
      <c r="D51" s="159" t="e">
        <f>(C51/B51)*1000000</f>
        <v>#DIV/0!</v>
      </c>
      <c r="E51" s="50">
        <f>SUM(E52:E56)</f>
        <v>0</v>
      </c>
      <c r="F51" s="50">
        <f>SUM(F52:F56)</f>
        <v>0</v>
      </c>
      <c r="G51" s="171" t="e">
        <f>(F51/E51)*1000000</f>
        <v>#DIV/0!</v>
      </c>
      <c r="H51" s="52">
        <f>SUM(H52:H56)</f>
        <v>0</v>
      </c>
      <c r="I51" s="52">
        <f>SUM(I52:I56)</f>
        <v>0</v>
      </c>
      <c r="J51" s="52" t="e">
        <f>(I51/H51)*1000000</f>
        <v>#DIV/0!</v>
      </c>
      <c r="K51" s="83">
        <f>SUM(K52:K56)</f>
        <v>0</v>
      </c>
      <c r="L51" s="53">
        <f>SUM(L52:L56)</f>
        <v>0</v>
      </c>
      <c r="M51" s="53" t="e">
        <f>(L51/K51)*1000000</f>
        <v>#DIV/0!</v>
      </c>
      <c r="N51" s="54">
        <f>SUM(N52:N56)</f>
        <v>0</v>
      </c>
      <c r="O51" s="54">
        <f>SUM(C51+F51+I51+L51)</f>
        <v>0</v>
      </c>
      <c r="P51" s="55" t="e">
        <f>SUM(O51/N51)*1000000</f>
        <v>#DIV/0!</v>
      </c>
    </row>
    <row r="52" spans="1:18" x14ac:dyDescent="0.25">
      <c r="A52" s="26" t="s">
        <v>72</v>
      </c>
      <c r="B52" s="160"/>
      <c r="C52" s="58"/>
      <c r="D52" s="58"/>
      <c r="E52" s="59"/>
      <c r="F52" s="59"/>
      <c r="G52" s="11"/>
      <c r="H52" s="61"/>
      <c r="I52" s="61"/>
      <c r="J52" s="61"/>
      <c r="K52" s="62"/>
      <c r="L52" s="62"/>
      <c r="M52" s="62"/>
      <c r="N52" s="63"/>
      <c r="O52" s="63"/>
      <c r="P52" s="125"/>
    </row>
    <row r="53" spans="1:18" x14ac:dyDescent="0.25">
      <c r="A53" s="26" t="s">
        <v>73</v>
      </c>
      <c r="B53" s="3"/>
      <c r="C53" s="3"/>
      <c r="D53" s="169"/>
      <c r="E53" s="170"/>
      <c r="F53" s="4"/>
      <c r="G53" s="11"/>
      <c r="H53" s="5"/>
      <c r="I53" s="5"/>
      <c r="J53" s="5"/>
      <c r="K53" s="15"/>
      <c r="L53" s="15"/>
      <c r="M53" s="15"/>
      <c r="N53" s="8"/>
      <c r="O53" s="8"/>
      <c r="P53" s="17"/>
      <c r="R53" s="151"/>
    </row>
    <row r="54" spans="1:18" x14ac:dyDescent="0.25">
      <c r="A54" s="26" t="s">
        <v>74</v>
      </c>
      <c r="B54" s="58"/>
      <c r="C54" s="58"/>
      <c r="D54" s="169"/>
      <c r="E54" s="59"/>
      <c r="F54" s="59"/>
      <c r="G54" s="11"/>
      <c r="H54" s="61"/>
      <c r="I54" s="61"/>
      <c r="J54" s="5"/>
      <c r="K54" s="62"/>
      <c r="L54" s="62"/>
      <c r="M54" s="15"/>
      <c r="N54" s="8"/>
      <c r="O54" s="8"/>
      <c r="P54" s="147"/>
    </row>
    <row r="55" spans="1:18" x14ac:dyDescent="0.25">
      <c r="A55" s="26" t="s">
        <v>75</v>
      </c>
      <c r="B55" s="3"/>
      <c r="C55" s="3"/>
      <c r="D55" s="169"/>
      <c r="E55" s="4"/>
      <c r="F55" s="175"/>
      <c r="G55" s="11"/>
      <c r="H55" s="5"/>
      <c r="I55" s="5"/>
      <c r="J55" s="5"/>
      <c r="K55" s="15"/>
      <c r="L55" s="176"/>
      <c r="M55" s="15"/>
      <c r="N55" s="8"/>
      <c r="O55" s="8"/>
      <c r="P55" s="147"/>
    </row>
    <row r="56" spans="1:18" ht="15.75" thickBot="1" x14ac:dyDescent="0.3">
      <c r="A56" s="26" t="s">
        <v>76</v>
      </c>
      <c r="B56" s="18"/>
      <c r="C56" s="58"/>
      <c r="D56" s="177"/>
      <c r="E56" s="59"/>
      <c r="F56" s="173"/>
      <c r="G56" s="20"/>
      <c r="H56" s="61"/>
      <c r="I56" s="61"/>
      <c r="J56" s="21"/>
      <c r="K56" s="62"/>
      <c r="L56" s="174"/>
      <c r="M56" s="22"/>
      <c r="N56" s="23"/>
      <c r="O56" s="23"/>
      <c r="P56" s="167"/>
    </row>
    <row r="57" spans="1:18" ht="15.75" thickBot="1" x14ac:dyDescent="0.3">
      <c r="A57" s="7" t="s">
        <v>10</v>
      </c>
      <c r="B57" s="48">
        <f>SUM(B58:B61)</f>
        <v>0</v>
      </c>
      <c r="C57" s="49">
        <f>SUM(C58:C61)</f>
        <v>0</v>
      </c>
      <c r="D57" s="159" t="e">
        <f t="shared" ref="D57" si="3">(C57/B57)*1000000</f>
        <v>#DIV/0!</v>
      </c>
      <c r="E57" s="50">
        <f>SUM(E58:E61)</f>
        <v>0</v>
      </c>
      <c r="F57" s="50">
        <f>SUM(F58:F61)</f>
        <v>0</v>
      </c>
      <c r="G57" s="51" t="e">
        <f t="shared" ref="G57:G62" si="4">(F57/E57)*1000000</f>
        <v>#DIV/0!</v>
      </c>
      <c r="H57" s="52">
        <f>SUM(H58:H61)</f>
        <v>0</v>
      </c>
      <c r="I57" s="52">
        <f>SUM(I58:I61)</f>
        <v>0</v>
      </c>
      <c r="J57" s="52" t="e">
        <f>(I57/H57)*1000000</f>
        <v>#DIV/0!</v>
      </c>
      <c r="K57" s="83">
        <f>SUM(K58:K61)</f>
        <v>0</v>
      </c>
      <c r="L57" s="53">
        <f>SUM(L58:L61)</f>
        <v>0</v>
      </c>
      <c r="M57" s="53" t="e">
        <f>(L57/K57)*1000000</f>
        <v>#DIV/0!</v>
      </c>
      <c r="N57" s="54">
        <f>SUM(N58:N61)</f>
        <v>0</v>
      </c>
      <c r="O57" s="54">
        <f>SUM(O58:O61)</f>
        <v>0</v>
      </c>
      <c r="P57" s="55" t="e">
        <f>SUM(O57/N57)*1000000</f>
        <v>#DIV/0!</v>
      </c>
    </row>
    <row r="58" spans="1:18" x14ac:dyDescent="0.25">
      <c r="A58" s="26" t="s">
        <v>77</v>
      </c>
      <c r="B58" s="42"/>
      <c r="C58" s="42"/>
      <c r="D58" s="177"/>
      <c r="E58" s="43"/>
      <c r="F58" s="43"/>
      <c r="G58" s="44"/>
      <c r="H58" s="45"/>
      <c r="I58" s="45"/>
      <c r="J58" s="21"/>
      <c r="K58" s="178"/>
      <c r="L58" s="178"/>
      <c r="M58" s="22"/>
      <c r="N58" s="23"/>
      <c r="O58" s="23"/>
      <c r="P58" s="167"/>
    </row>
    <row r="59" spans="1:18" x14ac:dyDescent="0.25">
      <c r="A59" s="26" t="s">
        <v>78</v>
      </c>
      <c r="B59" s="3"/>
      <c r="C59" s="3"/>
      <c r="D59" s="177"/>
      <c r="E59" s="4"/>
      <c r="F59" s="172"/>
      <c r="G59" s="44"/>
      <c r="H59" s="5"/>
      <c r="I59" s="5"/>
      <c r="J59" s="21"/>
      <c r="K59" s="34"/>
      <c r="L59" s="34"/>
      <c r="M59" s="22"/>
      <c r="N59" s="23"/>
      <c r="O59" s="23"/>
      <c r="P59" s="167"/>
    </row>
    <row r="60" spans="1:18" x14ac:dyDescent="0.25">
      <c r="A60" s="26" t="s">
        <v>79</v>
      </c>
      <c r="B60" s="3"/>
      <c r="C60" s="3"/>
      <c r="D60" s="169"/>
      <c r="E60" s="4"/>
      <c r="F60" s="4"/>
      <c r="G60" s="11"/>
      <c r="H60" s="5"/>
      <c r="I60" s="5"/>
      <c r="J60" s="5"/>
      <c r="K60" s="34"/>
      <c r="L60" s="34"/>
      <c r="M60" s="15"/>
      <c r="N60" s="8"/>
      <c r="O60" s="8"/>
      <c r="P60" s="17"/>
    </row>
    <row r="61" spans="1:18" ht="15.75" thickBot="1" x14ac:dyDescent="0.3">
      <c r="A61" s="26" t="s">
        <v>29</v>
      </c>
      <c r="B61" s="65"/>
      <c r="C61" s="65"/>
      <c r="D61" s="169"/>
      <c r="E61" s="66"/>
      <c r="F61" s="66"/>
      <c r="G61" s="11"/>
      <c r="H61" s="67"/>
      <c r="I61" s="67"/>
      <c r="J61" s="5"/>
      <c r="K61" s="46"/>
      <c r="L61" s="46"/>
      <c r="M61" s="15"/>
      <c r="N61" s="8"/>
      <c r="O61" s="8"/>
      <c r="P61" s="17"/>
    </row>
    <row r="62" spans="1:18" ht="15.75" thickBot="1" x14ac:dyDescent="0.3">
      <c r="A62" s="35" t="s">
        <v>11</v>
      </c>
      <c r="B62" s="48">
        <f>SUM(B63:B66)</f>
        <v>0</v>
      </c>
      <c r="C62" s="48">
        <f>SUM(C63:C66)</f>
        <v>0</v>
      </c>
      <c r="D62" s="159" t="e">
        <f>(C62/B62)*1000000</f>
        <v>#DIV/0!</v>
      </c>
      <c r="E62" s="179">
        <f>SUM(E63:E66)</f>
        <v>0</v>
      </c>
      <c r="F62" s="179">
        <f>SUM(F63:F66)</f>
        <v>0</v>
      </c>
      <c r="G62" s="180" t="e">
        <f t="shared" si="4"/>
        <v>#DIV/0!</v>
      </c>
      <c r="H62" s="181">
        <f>SUM(H63:H66)</f>
        <v>0</v>
      </c>
      <c r="I62" s="181">
        <f>SUM(I63:I66)</f>
        <v>0</v>
      </c>
      <c r="J62" s="182" t="e">
        <f t="shared" ref="J62" si="5">(I62/H62)*1000000</f>
        <v>#DIV/0!</v>
      </c>
      <c r="K62" s="183">
        <f>SUM(K63:K66)</f>
        <v>0</v>
      </c>
      <c r="L62" s="183">
        <f>SUM(L63:L66)</f>
        <v>0</v>
      </c>
      <c r="M62" s="184" t="e">
        <f t="shared" ref="M62" si="6">(L62/K62)*1000000</f>
        <v>#DIV/0!</v>
      </c>
      <c r="N62" s="54">
        <f>SUM(B62+E62+H62+K62)</f>
        <v>0</v>
      </c>
      <c r="O62" s="54">
        <f>SUM(C62+F62+I62+L62)</f>
        <v>0</v>
      </c>
      <c r="P62" s="55" t="e">
        <f>SUM(O62/N62)*1000000</f>
        <v>#DIV/0!</v>
      </c>
    </row>
    <row r="63" spans="1:18" x14ac:dyDescent="0.25">
      <c r="A63" s="26" t="s">
        <v>30</v>
      </c>
      <c r="B63" s="28"/>
      <c r="C63" s="28"/>
      <c r="D63" s="177"/>
      <c r="E63" s="27"/>
      <c r="F63" s="27"/>
      <c r="G63" s="186"/>
      <c r="H63" s="31"/>
      <c r="I63" s="31"/>
      <c r="J63" s="5"/>
      <c r="K63" s="15"/>
      <c r="L63" s="15"/>
      <c r="M63" s="185"/>
      <c r="N63" s="8"/>
      <c r="O63" s="8"/>
      <c r="P63" s="17"/>
    </row>
    <row r="64" spans="1:18" x14ac:dyDescent="0.25">
      <c r="A64" s="26" t="s">
        <v>31</v>
      </c>
      <c r="B64" s="28"/>
      <c r="C64" s="28"/>
      <c r="D64" s="177"/>
      <c r="E64" s="27"/>
      <c r="F64" s="27"/>
      <c r="G64" s="186"/>
      <c r="H64" s="31"/>
      <c r="I64" s="31"/>
      <c r="J64" s="5"/>
      <c r="K64" s="15"/>
      <c r="L64" s="15"/>
      <c r="M64" s="185"/>
      <c r="N64" s="8"/>
      <c r="O64" s="8"/>
      <c r="P64" s="17"/>
    </row>
    <row r="65" spans="1:16" x14ac:dyDescent="0.25">
      <c r="A65" s="26" t="s">
        <v>32</v>
      </c>
      <c r="B65" s="29"/>
      <c r="C65" s="30"/>
      <c r="D65" s="177"/>
      <c r="E65" s="27"/>
      <c r="F65" s="27"/>
      <c r="G65" s="186"/>
      <c r="H65" s="32"/>
      <c r="I65" s="33"/>
      <c r="J65" s="5"/>
      <c r="K65" s="15"/>
      <c r="L65" s="15"/>
      <c r="M65" s="185"/>
      <c r="N65" s="8"/>
      <c r="O65" s="8"/>
      <c r="P65" s="17"/>
    </row>
    <row r="66" spans="1:16" x14ac:dyDescent="0.25">
      <c r="A66" s="26" t="s">
        <v>33</v>
      </c>
      <c r="B66" s="28"/>
      <c r="C66" s="28"/>
      <c r="D66" s="169"/>
      <c r="E66" s="27"/>
      <c r="F66" s="27"/>
      <c r="G66" s="188"/>
      <c r="H66" s="31"/>
      <c r="I66" s="31"/>
      <c r="J66" s="5"/>
      <c r="K66" s="15"/>
      <c r="L66" s="15"/>
      <c r="M66" s="189"/>
      <c r="N66" s="8"/>
      <c r="O66" s="8"/>
      <c r="P66" s="17"/>
    </row>
    <row r="67" spans="1:16" x14ac:dyDescent="0.25">
      <c r="B67" s="16"/>
    </row>
    <row r="70" spans="1:16" x14ac:dyDescent="0.25">
      <c r="J70" t="s">
        <v>87</v>
      </c>
    </row>
    <row r="71" spans="1:16" x14ac:dyDescent="0.25">
      <c r="J71" s="150" t="e">
        <f>AVERAGE(J40,J46,J51,J57)</f>
        <v>#DIV/0!</v>
      </c>
      <c r="M71" s="150" t="e">
        <f>AVERAGE(M3,M8,M13,M19,M24,M30,M35,M40,M46,M51,M57,M62)</f>
        <v>#DIV/0!</v>
      </c>
    </row>
  </sheetData>
  <mergeCells count="5">
    <mergeCell ref="B1:D1"/>
    <mergeCell ref="E1:G1"/>
    <mergeCell ref="H1:J1"/>
    <mergeCell ref="N1:P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3:M27"/>
  <sheetViews>
    <sheetView workbookViewId="0">
      <selection activeCell="N27" sqref="N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86</v>
      </c>
      <c r="B25" s="153">
        <f>'OOB Insp Final'!G3</f>
        <v>0.99928571428571433</v>
      </c>
      <c r="C25" s="6">
        <v>0</v>
      </c>
      <c r="D25" s="6">
        <v>0</v>
      </c>
      <c r="E25" s="6">
        <v>0</v>
      </c>
      <c r="F25" s="153" t="e">
        <f>'OOB Insp Final'!G24</f>
        <v>#DIV/0!</v>
      </c>
      <c r="G25" s="153" t="e">
        <f>'OOB Insp Final'!G30</f>
        <v>#DIV/0!</v>
      </c>
      <c r="H25" s="153" t="e">
        <f>'OOB Insp Final'!G35</f>
        <v>#DIV/0!</v>
      </c>
      <c r="I25" s="153" t="e">
        <f>'OOB Insp Final'!G40</f>
        <v>#DIV/0!</v>
      </c>
      <c r="J25" s="156" t="e">
        <f>'OOB Insp Final'!G46</f>
        <v>#DIV/0!</v>
      </c>
      <c r="K25" s="156" t="e">
        <f>'OOB Insp Final'!G51</f>
        <v>#DIV/0!</v>
      </c>
      <c r="L25" s="6"/>
      <c r="M25" s="6">
        <f>'PPMs Proceso'!O57</f>
        <v>0</v>
      </c>
    </row>
    <row r="26" spans="1:13" x14ac:dyDescent="0.25">
      <c r="A26" s="1" t="s">
        <v>12</v>
      </c>
      <c r="B26" s="6">
        <f>'OOB Insp Final'!F3</f>
        <v>8</v>
      </c>
      <c r="C26" s="6">
        <v>0</v>
      </c>
      <c r="D26" s="6">
        <v>0</v>
      </c>
      <c r="E26" s="6">
        <v>0</v>
      </c>
      <c r="F26" s="6">
        <f>'OOB Insp Final'!F24</f>
        <v>0</v>
      </c>
      <c r="G26" s="6">
        <f>'OOB Insp Final'!F30</f>
        <v>0</v>
      </c>
      <c r="H26" s="6">
        <f>'OOB Insp Final'!F35</f>
        <v>0</v>
      </c>
      <c r="I26" s="6">
        <f>'OOB Insp Final'!F40</f>
        <v>0</v>
      </c>
      <c r="J26" s="6">
        <f>'OOB Insp Final'!F46</f>
        <v>0</v>
      </c>
      <c r="K26" s="6">
        <f>'OOB Insp Final'!F51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55">
        <v>0.95</v>
      </c>
      <c r="C27" s="155">
        <v>0.95</v>
      </c>
      <c r="D27" s="155">
        <v>0.95</v>
      </c>
      <c r="E27" s="155">
        <v>0.95</v>
      </c>
      <c r="F27" s="155">
        <v>0.95</v>
      </c>
      <c r="G27" s="155">
        <v>0.95</v>
      </c>
      <c r="H27" s="155">
        <v>0.95</v>
      </c>
      <c r="I27" s="155">
        <v>0.95</v>
      </c>
      <c r="J27" s="155">
        <v>0.95</v>
      </c>
      <c r="K27" s="155">
        <v>0.95</v>
      </c>
      <c r="L27" s="155">
        <v>0.95</v>
      </c>
      <c r="M27" s="155">
        <v>0.95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3:M27"/>
  <sheetViews>
    <sheetView workbookViewId="0">
      <selection activeCell="L27" sqref="L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85</v>
      </c>
      <c r="B25" s="153">
        <f>'OOB Insp Final'!M3</f>
        <v>0.99051688813440264</v>
      </c>
      <c r="C25" s="6">
        <v>0</v>
      </c>
      <c r="D25" s="6">
        <v>0</v>
      </c>
      <c r="E25" s="6">
        <v>0</v>
      </c>
      <c r="F25" s="153" t="e">
        <f>'OOB Insp Final'!M24</f>
        <v>#DIV/0!</v>
      </c>
      <c r="G25" s="153" t="e">
        <f>'OOB Insp Final'!M30</f>
        <v>#DIV/0!</v>
      </c>
      <c r="H25" s="153" t="e">
        <f>'OOB Insp Final'!M35</f>
        <v>#DIV/0!</v>
      </c>
      <c r="I25" s="153" t="e">
        <f>'OOB Insp Final'!M40</f>
        <v>#DIV/0!</v>
      </c>
      <c r="J25" s="157" t="e">
        <f>'OOB Insp Final'!M46</f>
        <v>#DIV/0!</v>
      </c>
      <c r="K25" s="156" t="e">
        <f>'OOB Insp Final'!M51</f>
        <v>#DIV/0!</v>
      </c>
      <c r="L25" s="6"/>
      <c r="M25" s="6">
        <f>'PPMs Proceso'!O57</f>
        <v>0</v>
      </c>
    </row>
    <row r="26" spans="1:13" x14ac:dyDescent="0.25">
      <c r="A26" s="1" t="s">
        <v>12</v>
      </c>
      <c r="B26" s="6">
        <f>'OOB Insp Final'!L3</f>
        <v>162</v>
      </c>
      <c r="C26" s="6">
        <f>'PPMs Proceso'!C8</f>
        <v>0</v>
      </c>
      <c r="D26" s="6">
        <v>0</v>
      </c>
      <c r="E26" s="6">
        <v>0</v>
      </c>
      <c r="F26" s="6">
        <f>'OOB Insp Final'!L24</f>
        <v>0</v>
      </c>
      <c r="G26" s="6">
        <f>'OOB Insp Final'!L30</f>
        <v>0</v>
      </c>
      <c r="H26" s="6">
        <f>'OOB Insp Final'!L35</f>
        <v>0</v>
      </c>
      <c r="I26" s="6">
        <f>'OOB Insp Final'!L40</f>
        <v>0</v>
      </c>
      <c r="J26" s="6">
        <f>'OOB Insp Final'!L46</f>
        <v>0</v>
      </c>
      <c r="K26" s="6">
        <f>'OOB Insp Final'!L51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55">
        <v>0.95</v>
      </c>
      <c r="C27" s="155">
        <v>0.95</v>
      </c>
      <c r="D27" s="155">
        <v>0.95</v>
      </c>
      <c r="E27" s="155">
        <v>0.95</v>
      </c>
      <c r="F27" s="155">
        <v>0.95</v>
      </c>
      <c r="G27" s="155">
        <v>0.95</v>
      </c>
      <c r="H27" s="155">
        <v>0.95</v>
      </c>
      <c r="I27" s="155">
        <v>0.95</v>
      </c>
      <c r="J27" s="155">
        <v>0.95</v>
      </c>
      <c r="K27" s="155">
        <v>0.95</v>
      </c>
      <c r="L27" s="155">
        <v>0.95</v>
      </c>
      <c r="M27" s="155">
        <v>0.95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3:M27"/>
  <sheetViews>
    <sheetView workbookViewId="0">
      <selection activeCell="L27" sqref="L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85</v>
      </c>
      <c r="B25" s="6">
        <f>'PPMs Proceso'!J3</f>
        <v>0</v>
      </c>
      <c r="C25" s="6" t="e">
        <f>'PPMs Proceso'!D8</f>
        <v>#DIV/0!</v>
      </c>
      <c r="D25" s="6">
        <v>0</v>
      </c>
      <c r="E25" s="6">
        <v>0</v>
      </c>
      <c r="F25" s="6">
        <v>0</v>
      </c>
      <c r="G25" s="153" t="e">
        <f>'OOB Insp Final'!J30</f>
        <v>#DIV/0!</v>
      </c>
      <c r="H25" s="153" t="e">
        <f>'OOB Insp Final'!J35</f>
        <v>#DIV/0!</v>
      </c>
      <c r="I25" s="153" t="e">
        <f>'OOB Insp Final'!J40</f>
        <v>#DIV/0!</v>
      </c>
      <c r="J25" s="153" t="e">
        <f>'OOB Insp Final'!J46</f>
        <v>#DIV/0!</v>
      </c>
      <c r="K25" s="153" t="e">
        <f>'OOB Insp Final'!J51</f>
        <v>#DIV/0!</v>
      </c>
      <c r="L25" s="153"/>
      <c r="M25" s="153"/>
    </row>
    <row r="26" spans="1:13" x14ac:dyDescent="0.25">
      <c r="A26" s="1" t="s">
        <v>12</v>
      </c>
      <c r="B26" s="6">
        <f>'OOB Insp Final'!I3</f>
        <v>0</v>
      </c>
      <c r="C26" s="6">
        <f>'PPMs Proceso'!C8</f>
        <v>0</v>
      </c>
      <c r="D26" s="6">
        <v>0</v>
      </c>
      <c r="E26" s="6">
        <v>0</v>
      </c>
      <c r="F26" s="6">
        <v>0</v>
      </c>
      <c r="G26" s="6">
        <f>'OOB Insp Final'!I30</f>
        <v>0</v>
      </c>
      <c r="H26" s="6">
        <f>'OOB Insp Final'!I35</f>
        <v>0</v>
      </c>
      <c r="I26" s="6">
        <f>'OOB Insp Final'!I40</f>
        <v>0</v>
      </c>
      <c r="J26" s="6">
        <f>'OOB Insp Final'!I46</f>
        <v>0</v>
      </c>
      <c r="K26" s="6">
        <f>'OOB Insp Final'!I51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55">
        <v>0.95</v>
      </c>
      <c r="C27" s="155">
        <v>0.95</v>
      </c>
      <c r="D27" s="155">
        <v>0.95</v>
      </c>
      <c r="E27" s="155">
        <v>0.95</v>
      </c>
      <c r="F27" s="155">
        <v>0.95</v>
      </c>
      <c r="G27" s="155">
        <v>0.95</v>
      </c>
      <c r="H27" s="155">
        <v>0.95</v>
      </c>
      <c r="I27" s="155">
        <v>0.95</v>
      </c>
      <c r="J27" s="155">
        <v>0.95</v>
      </c>
      <c r="K27" s="155">
        <v>0.95</v>
      </c>
      <c r="L27" s="155">
        <v>0.95</v>
      </c>
      <c r="M27" s="155">
        <v>0.95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7:S32"/>
  <sheetViews>
    <sheetView showGridLines="0" zoomScale="78" zoomScaleNormal="78" workbookViewId="0">
      <selection activeCell="C30" sqref="C30"/>
    </sheetView>
  </sheetViews>
  <sheetFormatPr defaultColWidth="9.140625" defaultRowHeight="15" x14ac:dyDescent="0.25"/>
  <cols>
    <col min="2" max="2" width="23" customWidth="1"/>
    <col min="3" max="3" width="14.42578125" bestFit="1" customWidth="1"/>
    <col min="4" max="13" width="12.7109375" bestFit="1" customWidth="1"/>
    <col min="14" max="14" width="11.140625" bestFit="1" customWidth="1"/>
  </cols>
  <sheetData>
    <row r="7" spans="14:19" ht="18.75" x14ac:dyDescent="0.3">
      <c r="N7" s="198"/>
      <c r="O7" s="198"/>
      <c r="P7" s="198"/>
      <c r="Q7" s="198"/>
      <c r="R7" s="198"/>
      <c r="S7" s="198"/>
    </row>
    <row r="24" spans="2:14" x14ac:dyDescent="0.25">
      <c r="B24" s="1"/>
      <c r="C24" s="2" t="s">
        <v>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2" t="s">
        <v>9</v>
      </c>
      <c r="M24" s="2" t="s">
        <v>10</v>
      </c>
      <c r="N24" s="2" t="s">
        <v>11</v>
      </c>
    </row>
    <row r="25" spans="2:14" x14ac:dyDescent="0.25">
      <c r="B25" s="1" t="s">
        <v>13</v>
      </c>
      <c r="C25" s="6">
        <f>'PPMs Proceso'!P3</f>
        <v>1660.8939638426673</v>
      </c>
      <c r="D25" s="6" t="e">
        <f>'PPMs Proceso'!P8</f>
        <v>#DIV/0!</v>
      </c>
      <c r="E25" s="6" t="e">
        <f>'PPMs Proceso'!P13</f>
        <v>#DIV/0!</v>
      </c>
      <c r="F25" s="6" t="e">
        <f>'PPMs Proceso'!P19</f>
        <v>#DIV/0!</v>
      </c>
      <c r="G25" s="6" t="e">
        <f>'PPMs Proceso'!P24</f>
        <v>#DIV/0!</v>
      </c>
      <c r="H25" s="6" t="e">
        <f>'PPMs Proceso'!P30</f>
        <v>#DIV/0!</v>
      </c>
      <c r="I25" s="6" t="e">
        <f>'PPMs Proceso'!P35</f>
        <v>#DIV/0!</v>
      </c>
      <c r="J25" s="6" t="e">
        <f>'PPMs Proceso'!P40</f>
        <v>#DIV/0!</v>
      </c>
      <c r="K25" s="6" t="e">
        <f>'PPMs Proceso'!P46</f>
        <v>#DIV/0!</v>
      </c>
      <c r="L25" s="6" t="e">
        <f>'PPMs Proceso'!P51</f>
        <v>#DIV/0!</v>
      </c>
      <c r="M25" s="6" t="e">
        <f>'PPMs Proceso'!P57</f>
        <v>#DIV/0!</v>
      </c>
      <c r="N25" s="6" t="e">
        <f>'PPMs Proceso'!P62</f>
        <v>#DIV/0!</v>
      </c>
    </row>
    <row r="26" spans="2:14" x14ac:dyDescent="0.25">
      <c r="B26" s="1" t="s">
        <v>12</v>
      </c>
      <c r="C26" s="6">
        <f>'PPMs Proceso'!O3</f>
        <v>808</v>
      </c>
      <c r="D26" s="6">
        <f>'PPMs Proceso'!O8</f>
        <v>0</v>
      </c>
      <c r="E26" s="6">
        <f>'PPMs Proceso'!O13</f>
        <v>0</v>
      </c>
      <c r="F26" s="6">
        <f>'PPMs Proceso'!O19</f>
        <v>0</v>
      </c>
      <c r="G26" s="6">
        <f>'PPMs Proceso'!O24</f>
        <v>0</v>
      </c>
      <c r="H26" s="6">
        <f>'PPMs Proceso'!O30</f>
        <v>0</v>
      </c>
      <c r="I26" s="6">
        <f>'PPMs Proceso'!O35</f>
        <v>0</v>
      </c>
      <c r="J26" s="6">
        <f>'PPMs Proceso'!O40</f>
        <v>0</v>
      </c>
      <c r="K26" s="6">
        <f>'PPMs Proceso'!O46</f>
        <v>0</v>
      </c>
      <c r="L26" s="6">
        <f>'PPMs Proceso'!O51</f>
        <v>0</v>
      </c>
      <c r="M26" s="6">
        <f>'PPMs Proceso'!O57</f>
        <v>0</v>
      </c>
      <c r="N26" s="6">
        <f>'PPMs Proceso'!O62</f>
        <v>0</v>
      </c>
    </row>
    <row r="27" spans="2:14" x14ac:dyDescent="0.25">
      <c r="B27" s="14" t="s">
        <v>26</v>
      </c>
      <c r="C27" s="12">
        <v>800</v>
      </c>
      <c r="D27" s="12">
        <v>800</v>
      </c>
      <c r="E27" s="12">
        <v>800</v>
      </c>
      <c r="F27" s="12">
        <v>800</v>
      </c>
      <c r="G27" s="12">
        <v>800</v>
      </c>
      <c r="H27" s="12">
        <v>800</v>
      </c>
      <c r="I27" s="12">
        <v>800</v>
      </c>
      <c r="J27" s="12">
        <v>800</v>
      </c>
      <c r="K27" s="12">
        <v>800</v>
      </c>
      <c r="L27" s="12">
        <v>800</v>
      </c>
      <c r="M27" s="12">
        <v>800</v>
      </c>
      <c r="N27" s="12">
        <v>800</v>
      </c>
    </row>
    <row r="29" spans="2:14" ht="26.25" customHeight="1" x14ac:dyDescent="0.25">
      <c r="B29" s="12" t="s">
        <v>14</v>
      </c>
      <c r="C29" s="4" t="e">
        <f>AVERAGE(C25:N25)</f>
        <v>#DIV/0!</v>
      </c>
      <c r="D29" t="s">
        <v>25</v>
      </c>
      <c r="E29" s="10"/>
      <c r="F29" s="10"/>
      <c r="G29" s="10"/>
      <c r="H29" s="10"/>
      <c r="I29" s="10"/>
      <c r="J29" s="10"/>
      <c r="K29" s="10"/>
    </row>
    <row r="30" spans="2:14" x14ac:dyDescent="0.25">
      <c r="B30" s="13" t="s">
        <v>15</v>
      </c>
      <c r="C30" s="4">
        <f>AVERAGE(C26:N26)</f>
        <v>67.333333333333329</v>
      </c>
      <c r="D30" t="s">
        <v>24</v>
      </c>
      <c r="E30" s="10"/>
      <c r="F30" s="10"/>
      <c r="G30" s="10"/>
      <c r="H30" s="10"/>
      <c r="I30" s="10"/>
      <c r="J30" s="10"/>
      <c r="K30" s="10"/>
    </row>
    <row r="31" spans="2:14" x14ac:dyDescent="0.25">
      <c r="E31" s="10"/>
      <c r="F31" s="10"/>
      <c r="G31" s="10"/>
      <c r="H31" s="10"/>
      <c r="I31" s="10"/>
      <c r="J31" s="10"/>
      <c r="K31" s="10"/>
    </row>
    <row r="32" spans="2:14" x14ac:dyDescent="0.25">
      <c r="E32" s="10"/>
      <c r="F32" s="10"/>
      <c r="G32" s="10"/>
      <c r="H32" s="10"/>
      <c r="I32" s="10"/>
      <c r="J32" s="10"/>
      <c r="K32" s="10"/>
    </row>
  </sheetData>
  <mergeCells count="1">
    <mergeCell ref="N7:S7"/>
  </mergeCells>
  <printOptions horizontalCentered="1"/>
  <pageMargins left="0" right="0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3:M27"/>
  <sheetViews>
    <sheetView workbookViewId="0">
      <selection activeCell="B27" sqref="B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13</v>
      </c>
      <c r="B25" s="6">
        <f>'PPMs Proceso'!D3</f>
        <v>108.83761427949499</v>
      </c>
      <c r="C25" s="6" t="e">
        <f>'PPMs Proceso'!D8</f>
        <v>#DIV/0!</v>
      </c>
      <c r="D25" s="6" t="e">
        <f>'PPMs Proceso'!D13</f>
        <v>#DIV/0!</v>
      </c>
      <c r="E25" s="6" t="e">
        <f>'PPMs Proceso'!D19</f>
        <v>#DIV/0!</v>
      </c>
      <c r="F25" s="6" t="e">
        <f>'PPMs Proceso'!D24</f>
        <v>#DIV/0!</v>
      </c>
      <c r="G25" s="6" t="e">
        <f>'PPMs Proceso'!D30</f>
        <v>#DIV/0!</v>
      </c>
      <c r="H25" s="6" t="e">
        <f>'PPMs Proceso'!D35</f>
        <v>#DIV/0!</v>
      </c>
      <c r="I25" s="6" t="e">
        <f>'PPMs Proceso'!D40</f>
        <v>#DIV/0!</v>
      </c>
      <c r="J25" s="6" t="e">
        <f>'PPMs Proceso'!D46</f>
        <v>#DIV/0!</v>
      </c>
      <c r="K25" s="6" t="e">
        <f>'PPMs Proceso'!D51</f>
        <v>#DIV/0!</v>
      </c>
      <c r="L25" s="6"/>
      <c r="M25" s="6">
        <f>'PPMs Proceso'!O57</f>
        <v>0</v>
      </c>
    </row>
    <row r="26" spans="1:13" x14ac:dyDescent="0.25">
      <c r="A26" s="1" t="s">
        <v>12</v>
      </c>
      <c r="B26" s="6">
        <f>'PPMs Proceso'!C3</f>
        <v>4</v>
      </c>
      <c r="C26" s="6">
        <f>'PPMs Proceso'!C8</f>
        <v>0</v>
      </c>
      <c r="D26" s="6">
        <f>'PPMs Proceso'!C13</f>
        <v>0</v>
      </c>
      <c r="E26" s="6">
        <f>'PPMs Proceso'!C19</f>
        <v>0</v>
      </c>
      <c r="F26" s="6">
        <f>'PPMs Proceso'!C24</f>
        <v>0</v>
      </c>
      <c r="G26" s="6">
        <f>'PPMs Proceso'!C30</f>
        <v>0</v>
      </c>
      <c r="H26" s="6">
        <f>'PPMs Proceso'!C35</f>
        <v>0</v>
      </c>
      <c r="I26" s="6">
        <f>'PPMs Proceso'!C40</f>
        <v>0</v>
      </c>
      <c r="J26" s="6">
        <f>'PPMs Proceso'!C46</f>
        <v>0</v>
      </c>
      <c r="K26" s="6">
        <f>'PPMs Proceso'!C51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2">
        <v>800</v>
      </c>
      <c r="C27" s="12">
        <v>800</v>
      </c>
      <c r="D27" s="12">
        <v>800</v>
      </c>
      <c r="E27" s="12">
        <v>800</v>
      </c>
      <c r="F27" s="12">
        <v>800</v>
      </c>
      <c r="G27" s="12">
        <v>800</v>
      </c>
      <c r="H27" s="12">
        <v>800</v>
      </c>
      <c r="I27" s="12">
        <v>800</v>
      </c>
      <c r="J27" s="12">
        <v>800</v>
      </c>
      <c r="K27" s="12">
        <v>800</v>
      </c>
      <c r="L27" s="12">
        <v>800</v>
      </c>
      <c r="M27" s="12">
        <v>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M27"/>
  <sheetViews>
    <sheetView topLeftCell="A4" workbookViewId="0">
      <selection activeCell="B27" sqref="B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13</v>
      </c>
      <c r="B25" s="6">
        <f>'PPMs Proceso'!G3</f>
        <v>239.80815347721824</v>
      </c>
      <c r="C25" s="6" t="e">
        <f>'PPMs Proceso'!G8</f>
        <v>#DIV/0!</v>
      </c>
      <c r="D25" s="6" t="e">
        <f>'PPMs Proceso'!G13</f>
        <v>#DIV/0!</v>
      </c>
      <c r="E25" s="6" t="e">
        <f>'PPMs Proceso'!G19</f>
        <v>#DIV/0!</v>
      </c>
      <c r="F25" s="6" t="e">
        <f>'PPMs Proceso'!G24</f>
        <v>#DIV/0!</v>
      </c>
      <c r="G25" s="6" t="e">
        <f>'PPMs Proceso'!G30</f>
        <v>#DIV/0!</v>
      </c>
      <c r="H25" s="6" t="e">
        <f>'PPMs Proceso'!G35</f>
        <v>#DIV/0!</v>
      </c>
      <c r="I25" s="6" t="e">
        <f>'PPMs Proceso'!G40</f>
        <v>#DIV/0!</v>
      </c>
      <c r="J25" s="6" t="e">
        <f>'PPMs Proceso'!G46</f>
        <v>#DIV/0!</v>
      </c>
      <c r="K25" s="6" t="e">
        <f>'PPMs Proceso'!G51</f>
        <v>#DIV/0!</v>
      </c>
      <c r="L25" s="6"/>
      <c r="M25" s="6"/>
    </row>
    <row r="26" spans="1:13" x14ac:dyDescent="0.25">
      <c r="A26" s="1" t="s">
        <v>12</v>
      </c>
      <c r="B26" s="6">
        <f>'PPMs Proceso'!F3</f>
        <v>44</v>
      </c>
      <c r="C26" s="6">
        <f>'PPMs Proceso'!F8</f>
        <v>0</v>
      </c>
      <c r="D26" s="6">
        <f>'PPMs Proceso'!F13</f>
        <v>0</v>
      </c>
      <c r="E26" s="6">
        <f>'PPMs Proceso'!F19</f>
        <v>0</v>
      </c>
      <c r="F26" s="6">
        <f>'PPMs Proceso'!F24</f>
        <v>0</v>
      </c>
      <c r="G26" s="6">
        <f>'PPMs Proceso'!F30</f>
        <v>0</v>
      </c>
      <c r="H26" s="6">
        <f>'PPMs Proceso'!F35</f>
        <v>0</v>
      </c>
      <c r="I26" s="6">
        <f>'PPMs Proceso'!F40</f>
        <v>0</v>
      </c>
      <c r="J26" s="6">
        <f>'PPMs Proceso'!F46</f>
        <v>0</v>
      </c>
      <c r="K26" s="6">
        <f>'PPMs Proceso'!F51</f>
        <v>0</v>
      </c>
      <c r="L26" s="6"/>
      <c r="M26" s="6"/>
    </row>
    <row r="27" spans="1:13" x14ac:dyDescent="0.25">
      <c r="A27" s="14" t="s">
        <v>26</v>
      </c>
      <c r="B27" s="12">
        <v>800</v>
      </c>
      <c r="C27" s="12">
        <v>800</v>
      </c>
      <c r="D27" s="12">
        <v>800</v>
      </c>
      <c r="E27" s="12">
        <v>800</v>
      </c>
      <c r="F27" s="12">
        <v>800</v>
      </c>
      <c r="G27" s="12">
        <v>800</v>
      </c>
      <c r="H27" s="12">
        <v>800</v>
      </c>
      <c r="I27" s="12">
        <v>800</v>
      </c>
      <c r="J27" s="12">
        <v>800</v>
      </c>
      <c r="K27" s="12">
        <v>800</v>
      </c>
      <c r="L27" s="12">
        <v>800</v>
      </c>
      <c r="M27" s="12">
        <v>800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3:M27"/>
  <sheetViews>
    <sheetView workbookViewId="0">
      <selection activeCell="B27" sqref="B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13</v>
      </c>
      <c r="B25" s="6">
        <f>'PPMs Proceso'!M3</f>
        <v>2857.5295904708905</v>
      </c>
      <c r="C25" s="6" t="e">
        <f>'PPMs Proceso'!M8</f>
        <v>#DIV/0!</v>
      </c>
      <c r="D25" s="6" t="e">
        <f>'PPMs Proceso'!M13</f>
        <v>#DIV/0!</v>
      </c>
      <c r="E25" s="6" t="e">
        <f>'PPMs Proceso'!M19</f>
        <v>#DIV/0!</v>
      </c>
      <c r="F25" s="6" t="e">
        <f>'PPMs Proceso'!M24</f>
        <v>#DIV/0!</v>
      </c>
      <c r="G25" s="6" t="e">
        <f>'PPMs Proceso'!M30</f>
        <v>#DIV/0!</v>
      </c>
      <c r="H25" s="6" t="e">
        <f>'PPMs Proceso'!M35</f>
        <v>#DIV/0!</v>
      </c>
      <c r="I25" s="6" t="e">
        <f>'PPMs Proceso'!M40</f>
        <v>#DIV/0!</v>
      </c>
      <c r="J25" s="6" t="e">
        <f>'PPMs Proceso'!M46</f>
        <v>#DIV/0!</v>
      </c>
      <c r="K25" s="6" t="e">
        <f>'PPMs Proceso'!M51</f>
        <v>#DIV/0!</v>
      </c>
      <c r="L25" s="6"/>
      <c r="M25" s="6">
        <f>'PPMs Proceso'!O57</f>
        <v>0</v>
      </c>
    </row>
    <row r="26" spans="1:13" x14ac:dyDescent="0.25">
      <c r="A26" s="1" t="s">
        <v>12</v>
      </c>
      <c r="B26" s="6">
        <f>'PPMs Proceso'!L3</f>
        <v>760</v>
      </c>
      <c r="C26" s="6">
        <f>'PPMs Proceso'!L8</f>
        <v>0</v>
      </c>
      <c r="D26" s="6">
        <f>'PPMs Proceso'!L13</f>
        <v>0</v>
      </c>
      <c r="E26" s="6">
        <f>'PPMs Proceso'!L19</f>
        <v>0</v>
      </c>
      <c r="F26" s="6">
        <f>'PPMs Proceso'!L24</f>
        <v>0</v>
      </c>
      <c r="G26" s="6">
        <f>'PPMs Proceso'!L30</f>
        <v>0</v>
      </c>
      <c r="H26" s="6">
        <f>'PPMs Proceso'!L35</f>
        <v>0</v>
      </c>
      <c r="I26" s="6">
        <f>'PPMs Proceso'!L40</f>
        <v>0</v>
      </c>
      <c r="J26" s="6">
        <f>'PPMs Proceso'!L46</f>
        <v>0</v>
      </c>
      <c r="K26" s="6">
        <f>'PPMs Proceso'!L51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2">
        <v>800</v>
      </c>
      <c r="C27" s="12">
        <v>800</v>
      </c>
      <c r="D27" s="12">
        <v>800</v>
      </c>
      <c r="E27" s="12">
        <v>800</v>
      </c>
      <c r="F27" s="12">
        <v>800</v>
      </c>
      <c r="G27" s="12">
        <v>800</v>
      </c>
      <c r="H27" s="12">
        <v>800</v>
      </c>
      <c r="I27" s="12">
        <v>800</v>
      </c>
      <c r="J27" s="12">
        <v>800</v>
      </c>
      <c r="K27" s="12">
        <v>800</v>
      </c>
      <c r="L27" s="12">
        <v>800</v>
      </c>
      <c r="M27" s="12">
        <v>800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3:M27"/>
  <sheetViews>
    <sheetView topLeftCell="A7" workbookViewId="0">
      <selection activeCell="B27" sqref="B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13</v>
      </c>
      <c r="B25" s="6">
        <f>'PPMs Proceso'!J3</f>
        <v>0</v>
      </c>
      <c r="C25" s="6" t="e">
        <f>'PPMs Proceso'!J8</f>
        <v>#DIV/0!</v>
      </c>
      <c r="D25" s="6" t="e">
        <f>'PPMs Proceso'!J13</f>
        <v>#DIV/0!</v>
      </c>
      <c r="E25" s="6" t="e">
        <f>'PPMs Proceso'!J19</f>
        <v>#DIV/0!</v>
      </c>
      <c r="F25" s="6" t="e">
        <f>'PPMs Proceso'!J24</f>
        <v>#DIV/0!</v>
      </c>
      <c r="G25" s="6" t="e">
        <f>'PPMs Proceso'!J30</f>
        <v>#DIV/0!</v>
      </c>
      <c r="H25" s="6" t="e">
        <f>'PPMs Proceso'!J35</f>
        <v>#DIV/0!</v>
      </c>
      <c r="I25" s="6" t="e">
        <f>'PPMs Proceso'!J40</f>
        <v>#DIV/0!</v>
      </c>
      <c r="J25" s="6" t="e">
        <f>'PPMs Proceso'!J46</f>
        <v>#DIV/0!</v>
      </c>
      <c r="K25" s="6" t="e">
        <f>'PPMs Proceso'!J51</f>
        <v>#DIV/0!</v>
      </c>
      <c r="L25" s="6"/>
      <c r="M25" s="6">
        <f>'PPMs Proceso'!O57</f>
        <v>0</v>
      </c>
    </row>
    <row r="26" spans="1:13" x14ac:dyDescent="0.25">
      <c r="A26" s="1" t="s">
        <v>12</v>
      </c>
      <c r="B26" s="6">
        <f>'PPMs Proceso'!I3</f>
        <v>0</v>
      </c>
      <c r="C26" s="6">
        <f>'PPMs Proceso'!I8</f>
        <v>0</v>
      </c>
      <c r="D26" s="6">
        <f>'PPMs Proceso'!I13</f>
        <v>0</v>
      </c>
      <c r="E26" s="6">
        <f>'PPMs Proceso'!I19</f>
        <v>0</v>
      </c>
      <c r="F26" s="6">
        <v>0</v>
      </c>
      <c r="G26" s="6">
        <v>0</v>
      </c>
      <c r="H26" s="6">
        <v>0</v>
      </c>
      <c r="I26" s="6">
        <f>'PPMs Proceso'!I40</f>
        <v>0</v>
      </c>
      <c r="J26" s="6">
        <f>'PPMs Proceso'!I46</f>
        <v>0</v>
      </c>
      <c r="K26" s="168">
        <f>'PPMs Proceso'!I51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2">
        <v>800</v>
      </c>
      <c r="C27" s="12">
        <v>800</v>
      </c>
      <c r="D27" s="12">
        <v>800</v>
      </c>
      <c r="E27" s="12">
        <v>800</v>
      </c>
      <c r="F27" s="12">
        <v>800</v>
      </c>
      <c r="G27" s="12">
        <v>800</v>
      </c>
      <c r="H27" s="12">
        <v>800</v>
      </c>
      <c r="I27" s="12">
        <v>800</v>
      </c>
      <c r="J27" s="12">
        <v>800</v>
      </c>
      <c r="K27" s="12">
        <v>800</v>
      </c>
      <c r="L27" s="12">
        <v>800</v>
      </c>
      <c r="M27" s="12">
        <v>800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P7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9.140625" defaultRowHeight="15" x14ac:dyDescent="0.25"/>
  <cols>
    <col min="1" max="1" width="9.28515625" customWidth="1"/>
    <col min="2" max="2" width="12" customWidth="1"/>
    <col min="3" max="3" width="9.5703125" bestFit="1" customWidth="1"/>
    <col min="4" max="4" width="11.5703125" bestFit="1" customWidth="1"/>
    <col min="5" max="5" width="12.7109375" customWidth="1"/>
    <col min="6" max="6" width="10.5703125" bestFit="1" customWidth="1"/>
    <col min="7" max="7" width="11.5703125" bestFit="1" customWidth="1"/>
    <col min="8" max="8" width="12" customWidth="1"/>
    <col min="10" max="10" width="12" customWidth="1"/>
    <col min="11" max="13" width="11.5703125" customWidth="1"/>
    <col min="14" max="14" width="11.42578125" bestFit="1" customWidth="1"/>
    <col min="15" max="16" width="10.5703125" customWidth="1"/>
  </cols>
  <sheetData>
    <row r="1" spans="1:16" x14ac:dyDescent="0.25">
      <c r="B1" s="191" t="s">
        <v>16</v>
      </c>
      <c r="C1" s="191"/>
      <c r="D1" s="191"/>
      <c r="E1" s="192" t="s">
        <v>19</v>
      </c>
      <c r="F1" s="192"/>
      <c r="G1" s="192"/>
      <c r="H1" s="193" t="s">
        <v>27</v>
      </c>
      <c r="I1" s="193"/>
      <c r="J1" s="193"/>
      <c r="K1" s="195" t="s">
        <v>28</v>
      </c>
      <c r="L1" s="196"/>
      <c r="M1" s="197"/>
      <c r="N1" s="199" t="s">
        <v>23</v>
      </c>
      <c r="O1" s="200"/>
      <c r="P1" s="201"/>
    </row>
    <row r="2" spans="1:16" ht="15.75" thickBot="1" x14ac:dyDescent="0.3">
      <c r="B2" s="85" t="s">
        <v>20</v>
      </c>
      <c r="C2" s="85" t="s">
        <v>21</v>
      </c>
      <c r="D2" s="109" t="s">
        <v>80</v>
      </c>
      <c r="E2" s="86" t="s">
        <v>20</v>
      </c>
      <c r="F2" s="86" t="s">
        <v>21</v>
      </c>
      <c r="G2" s="110" t="s">
        <v>80</v>
      </c>
      <c r="H2" s="38" t="s">
        <v>20</v>
      </c>
      <c r="I2" s="38" t="s">
        <v>21</v>
      </c>
      <c r="J2" s="38" t="s">
        <v>80</v>
      </c>
      <c r="K2" s="39" t="s">
        <v>20</v>
      </c>
      <c r="L2" s="39" t="s">
        <v>21</v>
      </c>
      <c r="M2" s="39" t="s">
        <v>80</v>
      </c>
      <c r="N2" s="95" t="s">
        <v>20</v>
      </c>
      <c r="O2" s="95" t="s">
        <v>21</v>
      </c>
      <c r="P2" s="95" t="s">
        <v>80</v>
      </c>
    </row>
    <row r="3" spans="1:16" ht="15.75" thickBot="1" x14ac:dyDescent="0.3">
      <c r="A3" s="7" t="s">
        <v>0</v>
      </c>
      <c r="B3" s="112">
        <f>SUM(B4:B7)</f>
        <v>5441</v>
      </c>
      <c r="C3" s="49">
        <f>SUM(C4:C7)</f>
        <v>10</v>
      </c>
      <c r="D3" s="122">
        <f>1-(C3/B3)</f>
        <v>0.99816210255467741</v>
      </c>
      <c r="E3" s="120">
        <f>SUM(E4:E7)</f>
        <v>11200</v>
      </c>
      <c r="F3" s="120">
        <f>SUM(F4:F7)</f>
        <v>8</v>
      </c>
      <c r="G3" s="144">
        <f>1-(F3/E3)</f>
        <v>0.99928571428571433</v>
      </c>
      <c r="H3" s="52">
        <f>SUM(H4:H7)</f>
        <v>60</v>
      </c>
      <c r="I3" s="52">
        <f>SUM(I4:I7)</f>
        <v>0</v>
      </c>
      <c r="J3" s="154">
        <f>1-(I3/H3)</f>
        <v>1</v>
      </c>
      <c r="K3" s="53">
        <f>SUM(K4:K7)</f>
        <v>17083</v>
      </c>
      <c r="L3" s="53">
        <f>SUM(L4:L7)</f>
        <v>162</v>
      </c>
      <c r="M3" s="123">
        <f>1-(L3/K3)</f>
        <v>0.99051688813440264</v>
      </c>
      <c r="N3" s="96">
        <f>SUM(B3+E3+H3+K3)</f>
        <v>33784</v>
      </c>
      <c r="O3" s="96">
        <f>SUM(C3+F3+I3+L3)</f>
        <v>180</v>
      </c>
      <c r="P3" s="127">
        <f>1-SUM(O3/N3)</f>
        <v>0.99467203409898175</v>
      </c>
    </row>
    <row r="4" spans="1:16" ht="15.75" thickBot="1" x14ac:dyDescent="0.3">
      <c r="A4" s="25" t="s">
        <v>34</v>
      </c>
      <c r="B4" s="3">
        <f>115+244+162+88</f>
        <v>609</v>
      </c>
      <c r="C4" s="3">
        <f>0+0+0+0</f>
        <v>0</v>
      </c>
      <c r="D4" s="3">
        <f t="shared" ref="D4:D6" si="0">(C4/B4)*1000000</f>
        <v>0</v>
      </c>
      <c r="E4" s="92">
        <f>478+219+994+194</f>
        <v>1885</v>
      </c>
      <c r="F4" s="92">
        <f>0+0+0+0</f>
        <v>0</v>
      </c>
      <c r="G4" s="93">
        <f>(F4/E4)*1000000</f>
        <v>0</v>
      </c>
      <c r="H4" s="45">
        <f>0+39+0+0</f>
        <v>39</v>
      </c>
      <c r="I4" s="45">
        <f>0+0+0+0</f>
        <v>0</v>
      </c>
      <c r="J4" s="52">
        <f>(I4/H4)*1000000</f>
        <v>0</v>
      </c>
      <c r="K4" s="46">
        <f>1159+326+422+207</f>
        <v>2114</v>
      </c>
      <c r="L4" s="46">
        <f>18+0+0+0</f>
        <v>18</v>
      </c>
      <c r="M4" s="53">
        <f t="shared" ref="M4:M6" si="1">(L4/K4)*1000000</f>
        <v>8514.6641438032184</v>
      </c>
      <c r="N4" s="96">
        <f t="shared" ref="N4:O6" si="2">SUM(B4+E4+H4+K4)</f>
        <v>4647</v>
      </c>
      <c r="O4" s="96">
        <f t="shared" si="2"/>
        <v>18</v>
      </c>
      <c r="P4" s="127">
        <f>1-SUM(O4/N4)</f>
        <v>0.99612653324725631</v>
      </c>
    </row>
    <row r="5" spans="1:16" ht="15.75" thickBot="1" x14ac:dyDescent="0.3">
      <c r="A5" s="25" t="s">
        <v>35</v>
      </c>
      <c r="B5" s="3">
        <f>379+545+449+1016+334+266+80</f>
        <v>3069</v>
      </c>
      <c r="C5" s="3">
        <f>5+0+2+0+0+0+0</f>
        <v>7</v>
      </c>
      <c r="D5" s="3">
        <f t="shared" si="0"/>
        <v>2280.8732486151839</v>
      </c>
      <c r="E5" s="91">
        <f>850+724+976+862+883+400</f>
        <v>4695</v>
      </c>
      <c r="F5" s="91">
        <f>0+3+0+0+3+0</f>
        <v>6</v>
      </c>
      <c r="G5" s="93">
        <f>(F5/E5)*1000000</f>
        <v>1277.9552715654952</v>
      </c>
      <c r="H5" s="5">
        <f>0+0+0+0+0+0</f>
        <v>0</v>
      </c>
      <c r="I5" s="5">
        <f>0+0+0+0+0+0</f>
        <v>0</v>
      </c>
      <c r="J5" s="52" t="e">
        <f>(I5/H5)*1000000</f>
        <v>#DIV/0!</v>
      </c>
      <c r="K5" s="15">
        <f>1331+1571+1544+1492+942+147</f>
        <v>7027</v>
      </c>
      <c r="L5" s="15">
        <f>7+21+6+8+0+0</f>
        <v>42</v>
      </c>
      <c r="M5" s="53">
        <f t="shared" si="1"/>
        <v>5976.9460651771742</v>
      </c>
      <c r="N5" s="96">
        <f t="shared" si="2"/>
        <v>14791</v>
      </c>
      <c r="O5" s="96">
        <f t="shared" si="2"/>
        <v>55</v>
      </c>
      <c r="P5" s="127">
        <f>1-SUM(O5/N5)</f>
        <v>0.99628152254749514</v>
      </c>
    </row>
    <row r="6" spans="1:16" ht="15.75" thickBot="1" x14ac:dyDescent="0.3">
      <c r="A6" s="25" t="s">
        <v>36</v>
      </c>
      <c r="B6" s="3">
        <f>365+524+231+335+78+230</f>
        <v>1763</v>
      </c>
      <c r="C6" s="3">
        <f>0+1+2+0+0+0</f>
        <v>3</v>
      </c>
      <c r="D6" s="3">
        <f t="shared" si="0"/>
        <v>1701.6449234259785</v>
      </c>
      <c r="E6" s="92">
        <f>1493+612+453+848+886+328</f>
        <v>4620</v>
      </c>
      <c r="F6" s="92">
        <f>0+0+0+2+0+0</f>
        <v>2</v>
      </c>
      <c r="G6" s="93">
        <f>(F6/E6)*1000000</f>
        <v>432.90043290043292</v>
      </c>
      <c r="H6" s="5">
        <f>0+20+1+0+0+0+0</f>
        <v>21</v>
      </c>
      <c r="I6" s="5">
        <f>0+0+0+0+0+0</f>
        <v>0</v>
      </c>
      <c r="J6" s="52">
        <f>(I6/H6)*1000000</f>
        <v>0</v>
      </c>
      <c r="K6" s="15">
        <f>1220+1518+1664+1758+1022+760</f>
        <v>7942</v>
      </c>
      <c r="L6" s="15">
        <f>20+10+12+59+1+0</f>
        <v>102</v>
      </c>
      <c r="M6" s="53">
        <f t="shared" si="1"/>
        <v>12843.112566104255</v>
      </c>
      <c r="N6" s="96">
        <f t="shared" si="2"/>
        <v>14346</v>
      </c>
      <c r="O6" s="96">
        <f t="shared" si="2"/>
        <v>107</v>
      </c>
      <c r="P6" s="127">
        <f>1-SUM(O6/N6)</f>
        <v>0.99254147497560297</v>
      </c>
    </row>
    <row r="7" spans="1:16" ht="15.75" thickBot="1" x14ac:dyDescent="0.3">
      <c r="A7" s="25" t="s">
        <v>37</v>
      </c>
      <c r="B7" s="3"/>
      <c r="C7" s="3"/>
      <c r="D7" s="3"/>
      <c r="E7" s="92"/>
      <c r="F7" s="92"/>
      <c r="G7" s="91"/>
      <c r="H7" s="21"/>
      <c r="I7" s="21"/>
      <c r="J7" s="21"/>
      <c r="K7" s="15"/>
      <c r="L7" s="15"/>
      <c r="M7" s="22"/>
      <c r="N7" s="100"/>
      <c r="O7" s="100"/>
      <c r="P7" s="100"/>
    </row>
    <row r="8" spans="1:16" ht="15.75" thickBot="1" x14ac:dyDescent="0.3">
      <c r="A8" s="7" t="s">
        <v>1</v>
      </c>
      <c r="B8" s="3">
        <f>SUM(B9:B12)</f>
        <v>0</v>
      </c>
      <c r="C8" s="3">
        <f>SUM(C9:C12)</f>
        <v>0</v>
      </c>
      <c r="D8" s="3" t="e">
        <f t="shared" ref="D8:D13" si="3">(C8/B8)*1000000</f>
        <v>#DIV/0!</v>
      </c>
      <c r="E8" s="92">
        <f>SUM(E9:E12)</f>
        <v>0</v>
      </c>
      <c r="F8" s="92">
        <f>SUM(F9:F12)</f>
        <v>0</v>
      </c>
      <c r="G8" s="93" t="e">
        <f>(F8/E8)*1000000</f>
        <v>#DIV/0!</v>
      </c>
      <c r="H8" s="52">
        <f>SUM(H9:H12)</f>
        <v>0</v>
      </c>
      <c r="I8" s="52">
        <f>SUM(I9:I12)</f>
        <v>0</v>
      </c>
      <c r="J8" s="52" t="e">
        <f>(I8/H8)*1000000</f>
        <v>#DIV/0!</v>
      </c>
      <c r="K8" s="53">
        <f>SUM(K9:K12)</f>
        <v>0</v>
      </c>
      <c r="L8" s="53">
        <f>SUM(L9:L12)</f>
        <v>0</v>
      </c>
      <c r="M8" s="53" t="e">
        <f t="shared" ref="M8:M13" si="4">(L8/K8)*1000000</f>
        <v>#DIV/0!</v>
      </c>
      <c r="N8" s="96">
        <f>SUM(B8+E8+H8+K8)</f>
        <v>0</v>
      </c>
      <c r="O8" s="96">
        <f>SUM(C8+F8+I8+L8)</f>
        <v>0</v>
      </c>
      <c r="P8" s="97" t="e">
        <f>SUM(O8/N8)*1000000</f>
        <v>#DIV/0!</v>
      </c>
    </row>
    <row r="9" spans="1:16" x14ac:dyDescent="0.25">
      <c r="A9" s="25" t="s">
        <v>38</v>
      </c>
      <c r="B9" s="3"/>
      <c r="C9" s="3"/>
      <c r="D9" s="3"/>
      <c r="E9" s="92"/>
      <c r="F9" s="92"/>
      <c r="G9" s="91"/>
      <c r="H9" s="21"/>
      <c r="I9" s="21"/>
      <c r="J9" s="21"/>
      <c r="K9" s="15"/>
      <c r="L9" s="15"/>
      <c r="M9" s="22"/>
      <c r="N9" s="100"/>
      <c r="O9" s="100"/>
      <c r="P9" s="100"/>
    </row>
    <row r="10" spans="1:16" x14ac:dyDescent="0.25">
      <c r="A10" s="25" t="s">
        <v>39</v>
      </c>
      <c r="B10" s="3"/>
      <c r="C10" s="3"/>
      <c r="D10" s="3"/>
      <c r="E10" s="92"/>
      <c r="F10" s="92"/>
      <c r="G10" s="91"/>
      <c r="H10" s="21"/>
      <c r="I10" s="21"/>
      <c r="J10" s="21"/>
      <c r="K10" s="15"/>
      <c r="L10" s="15"/>
      <c r="M10" s="22"/>
      <c r="N10" s="100"/>
      <c r="O10" s="100"/>
      <c r="P10" s="100"/>
    </row>
    <row r="11" spans="1:16" x14ac:dyDescent="0.25">
      <c r="A11" s="25" t="s">
        <v>40</v>
      </c>
      <c r="B11" s="3"/>
      <c r="C11" s="3"/>
      <c r="D11" s="3"/>
      <c r="E11" s="92"/>
      <c r="F11" s="92"/>
      <c r="G11" s="91"/>
      <c r="H11" s="21"/>
      <c r="I11" s="21"/>
      <c r="J11" s="5"/>
      <c r="K11" s="15"/>
      <c r="L11" s="15"/>
      <c r="M11" s="22"/>
      <c r="N11" s="100"/>
      <c r="O11" s="100"/>
      <c r="P11" s="100"/>
    </row>
    <row r="12" spans="1:16" ht="15.75" thickBot="1" x14ac:dyDescent="0.3">
      <c r="A12" s="25" t="s">
        <v>41</v>
      </c>
      <c r="B12" s="3"/>
      <c r="C12" s="3"/>
      <c r="D12" s="3"/>
      <c r="E12" s="92"/>
      <c r="F12" s="92"/>
      <c r="G12" s="91"/>
      <c r="H12" s="21"/>
      <c r="I12" s="21"/>
      <c r="J12" s="61"/>
      <c r="K12" s="22"/>
      <c r="L12" s="22"/>
      <c r="M12" s="22"/>
      <c r="N12" s="100"/>
      <c r="O12" s="100"/>
      <c r="P12" s="100"/>
    </row>
    <row r="13" spans="1:16" ht="15.75" thickBot="1" x14ac:dyDescent="0.3">
      <c r="A13" s="7" t="s">
        <v>2</v>
      </c>
      <c r="B13" s="3">
        <f>SUM(B14:B18)</f>
        <v>0</v>
      </c>
      <c r="C13" s="3">
        <f>SUM(C14:C18)</f>
        <v>0</v>
      </c>
      <c r="D13" s="3" t="e">
        <f t="shared" si="3"/>
        <v>#DIV/0!</v>
      </c>
      <c r="E13" s="92">
        <f>SUM(E14:E18)</f>
        <v>0</v>
      </c>
      <c r="F13" s="92">
        <f>SUM(F14:F18)</f>
        <v>0</v>
      </c>
      <c r="G13" s="93" t="e">
        <f>(F13/E13)*1000000</f>
        <v>#DIV/0!</v>
      </c>
      <c r="H13" s="52">
        <f>SUM(H14:H18)</f>
        <v>0</v>
      </c>
      <c r="I13" s="52">
        <f>SUM(I14:I18)</f>
        <v>0</v>
      </c>
      <c r="J13" s="52" t="e">
        <f t="shared" ref="J13" si="5">(I13/H13)*1000000</f>
        <v>#DIV/0!</v>
      </c>
      <c r="K13" s="53">
        <f>SUM(K14:K18)</f>
        <v>0</v>
      </c>
      <c r="L13" s="53">
        <f>SUM(L14:L18)</f>
        <v>0</v>
      </c>
      <c r="M13" s="53" t="e">
        <f t="shared" si="4"/>
        <v>#DIV/0!</v>
      </c>
      <c r="N13" s="96">
        <f>SUM(B13+E13+H13+K13)</f>
        <v>0</v>
      </c>
      <c r="O13" s="96">
        <f>SUM(C13+F13+I13+L13)</f>
        <v>0</v>
      </c>
      <c r="P13" s="97" t="e">
        <f>SUM(O13/N13)*1000000</f>
        <v>#DIV/0!</v>
      </c>
    </row>
    <row r="14" spans="1:16" x14ac:dyDescent="0.25">
      <c r="A14" s="25" t="s">
        <v>42</v>
      </c>
      <c r="B14" s="3"/>
      <c r="C14" s="3"/>
      <c r="D14" s="3"/>
      <c r="E14" s="92"/>
      <c r="F14" s="92"/>
      <c r="G14" s="91"/>
      <c r="H14" s="70"/>
      <c r="I14" s="70"/>
      <c r="J14" s="70"/>
      <c r="K14" s="46"/>
      <c r="L14" s="46"/>
      <c r="M14" s="71"/>
      <c r="N14" s="101"/>
      <c r="O14" s="101"/>
      <c r="P14" s="101"/>
    </row>
    <row r="15" spans="1:16" x14ac:dyDescent="0.25">
      <c r="A15" s="25" t="s">
        <v>43</v>
      </c>
      <c r="B15" s="3"/>
      <c r="C15" s="3"/>
      <c r="D15" s="3"/>
      <c r="E15" s="92"/>
      <c r="F15" s="92"/>
      <c r="G15" s="91"/>
      <c r="H15" s="5"/>
      <c r="I15" s="45"/>
      <c r="J15" s="45"/>
      <c r="K15" s="46"/>
      <c r="L15" s="46"/>
      <c r="M15" s="15"/>
      <c r="N15" s="99"/>
      <c r="O15" s="99"/>
      <c r="P15" s="99"/>
    </row>
    <row r="16" spans="1:16" x14ac:dyDescent="0.25">
      <c r="A16" s="25" t="s">
        <v>44</v>
      </c>
      <c r="B16" s="3"/>
      <c r="C16" s="3"/>
      <c r="D16" s="3"/>
      <c r="E16" s="92"/>
      <c r="F16" s="92"/>
      <c r="G16" s="91"/>
      <c r="H16" s="5"/>
      <c r="I16" s="45"/>
      <c r="J16" s="45"/>
      <c r="K16" s="46"/>
      <c r="L16" s="46"/>
      <c r="M16" s="15"/>
      <c r="N16" s="99"/>
      <c r="O16" s="99"/>
      <c r="P16" s="99"/>
    </row>
    <row r="17" spans="1:16" x14ac:dyDescent="0.25">
      <c r="A17" s="25" t="s">
        <v>45</v>
      </c>
      <c r="B17" s="3"/>
      <c r="C17" s="3"/>
      <c r="D17" s="3"/>
      <c r="E17" s="92"/>
      <c r="F17" s="92"/>
      <c r="G17" s="91"/>
      <c r="H17" s="5"/>
      <c r="I17" s="45"/>
      <c r="J17" s="45"/>
      <c r="K17" s="46"/>
      <c r="L17" s="46"/>
      <c r="M17" s="15"/>
      <c r="N17" s="99"/>
      <c r="O17" s="99"/>
      <c r="P17" s="99"/>
    </row>
    <row r="18" spans="1:16" ht="15.75" thickBot="1" x14ac:dyDescent="0.3">
      <c r="A18" s="25" t="s">
        <v>46</v>
      </c>
      <c r="B18" s="18"/>
      <c r="C18" s="18"/>
      <c r="D18" s="18"/>
      <c r="E18" s="114"/>
      <c r="F18" s="114"/>
      <c r="G18" s="115"/>
      <c r="H18" s="61"/>
      <c r="I18" s="61"/>
      <c r="J18" s="61"/>
      <c r="K18" s="62"/>
      <c r="L18" s="62"/>
      <c r="M18" s="62"/>
      <c r="N18" s="102"/>
      <c r="O18" s="102"/>
      <c r="P18" s="102"/>
    </row>
    <row r="19" spans="1:16" ht="15.75" thickBot="1" x14ac:dyDescent="0.3">
      <c r="A19" s="7" t="s">
        <v>3</v>
      </c>
      <c r="B19" s="48">
        <f>SUM(B20:B23)</f>
        <v>0</v>
      </c>
      <c r="C19" s="49">
        <f>SUM(C20:C23)</f>
        <v>0</v>
      </c>
      <c r="D19" s="119" t="e">
        <f>(C19/B19)</f>
        <v>#DIV/0!</v>
      </c>
      <c r="E19" s="120">
        <f>SUM(E20:E23)</f>
        <v>0</v>
      </c>
      <c r="F19" s="120">
        <f>SUM(F20:F23)</f>
        <v>0</v>
      </c>
      <c r="G19" s="121" t="e">
        <f>(F19/E19)</f>
        <v>#DIV/0!</v>
      </c>
      <c r="H19" s="113">
        <f>SUM(H20:H23)</f>
        <v>0</v>
      </c>
      <c r="I19" s="52">
        <f>SUM(I20:I23)</f>
        <v>0</v>
      </c>
      <c r="J19" s="77" t="e">
        <f>(I19/H19)</f>
        <v>#DIV/0!</v>
      </c>
      <c r="K19" s="53">
        <f>SUM(K20:K23)</f>
        <v>0</v>
      </c>
      <c r="L19" s="53">
        <f>SUM(L20:L23)</f>
        <v>0</v>
      </c>
      <c r="M19" s="79" t="e">
        <f>(L19/K19)</f>
        <v>#DIV/0!</v>
      </c>
      <c r="N19" s="96">
        <f>SUM(B19+E19+H19+K19)</f>
        <v>0</v>
      </c>
      <c r="O19" s="96">
        <f>SUM(C19+F19+I19+L19)</f>
        <v>0</v>
      </c>
      <c r="P19" s="103" t="e">
        <f>1-SUM(O19/N19)</f>
        <v>#DIV/0!</v>
      </c>
    </row>
    <row r="20" spans="1:16" x14ac:dyDescent="0.25">
      <c r="A20" s="25" t="s">
        <v>47</v>
      </c>
      <c r="B20" s="42"/>
      <c r="C20" s="42"/>
      <c r="D20" s="116"/>
      <c r="E20" s="117"/>
      <c r="F20" s="117"/>
      <c r="G20" s="118"/>
      <c r="H20" s="45"/>
      <c r="I20" s="45"/>
      <c r="J20" s="78"/>
      <c r="K20" s="46"/>
      <c r="L20" s="46"/>
      <c r="M20" s="80"/>
      <c r="N20" s="98"/>
      <c r="O20" s="98"/>
      <c r="P20" s="104"/>
    </row>
    <row r="21" spans="1:16" x14ac:dyDescent="0.25">
      <c r="A21" s="25" t="s">
        <v>48</v>
      </c>
      <c r="B21" s="3"/>
      <c r="C21" s="3"/>
      <c r="D21" s="89"/>
      <c r="E21" s="92"/>
      <c r="F21" s="92"/>
      <c r="G21" s="94"/>
      <c r="H21" s="5"/>
      <c r="I21" s="5"/>
      <c r="J21" s="78"/>
      <c r="K21" s="46"/>
      <c r="L21" s="46"/>
      <c r="M21" s="80"/>
      <c r="N21" s="98"/>
      <c r="O21" s="98"/>
      <c r="P21" s="104"/>
    </row>
    <row r="22" spans="1:16" x14ac:dyDescent="0.25">
      <c r="A22" s="25" t="s">
        <v>49</v>
      </c>
      <c r="B22" s="3"/>
      <c r="C22" s="3"/>
      <c r="D22" s="89"/>
      <c r="E22" s="92"/>
      <c r="F22" s="92"/>
      <c r="G22" s="94"/>
      <c r="H22" s="5"/>
      <c r="I22" s="5"/>
      <c r="J22" s="78"/>
      <c r="K22" s="15"/>
      <c r="L22" s="15"/>
      <c r="M22" s="81"/>
      <c r="N22" s="98"/>
      <c r="O22" s="98"/>
      <c r="P22" s="104"/>
    </row>
    <row r="23" spans="1:16" ht="15.75" thickBot="1" x14ac:dyDescent="0.3">
      <c r="A23" s="25" t="s">
        <v>50</v>
      </c>
      <c r="B23" s="18"/>
      <c r="C23" s="3"/>
      <c r="D23" s="90"/>
      <c r="E23" s="92"/>
      <c r="F23" s="92"/>
      <c r="G23" s="94"/>
      <c r="H23" s="21"/>
      <c r="I23" s="21"/>
      <c r="J23" s="78"/>
      <c r="K23" s="87"/>
      <c r="L23" s="87"/>
      <c r="M23" s="88"/>
      <c r="N23" s="105"/>
      <c r="O23" s="105"/>
      <c r="P23" s="106"/>
    </row>
    <row r="24" spans="1:16" ht="15.75" thickBot="1" x14ac:dyDescent="0.3">
      <c r="A24" s="7" t="s">
        <v>4</v>
      </c>
      <c r="B24" s="112">
        <f>SUM(B25:B29)</f>
        <v>0</v>
      </c>
      <c r="C24" s="49">
        <f>SUM(C25:C29)</f>
        <v>0</v>
      </c>
      <c r="D24" s="122" t="e">
        <f>1-(C24/B24)</f>
        <v>#DIV/0!</v>
      </c>
      <c r="E24" s="120">
        <f>SUM(E25:E29)</f>
        <v>0</v>
      </c>
      <c r="F24" s="120">
        <f>SUM(F25:F29)</f>
        <v>0</v>
      </c>
      <c r="G24" s="144" t="e">
        <f>1-(F24/E24)</f>
        <v>#DIV/0!</v>
      </c>
      <c r="H24" s="52">
        <f>SUM(H25:H29)</f>
        <v>0</v>
      </c>
      <c r="I24" s="52">
        <f>SUM(I25:I29)</f>
        <v>0</v>
      </c>
      <c r="J24" s="154" t="e">
        <f>1-(I24/H24)</f>
        <v>#DIV/0!</v>
      </c>
      <c r="K24" s="53">
        <f>SUM(K25:K29)</f>
        <v>0</v>
      </c>
      <c r="L24" s="53">
        <f>SUM(L25:L29)</f>
        <v>0</v>
      </c>
      <c r="M24" s="123" t="e">
        <f>1-(L24/K24)</f>
        <v>#DIV/0!</v>
      </c>
      <c r="N24" s="96">
        <f>SUM(B24+E24+H24+K24)</f>
        <v>0</v>
      </c>
      <c r="O24" s="96">
        <f>SUM(C24+F24+I24+L24)</f>
        <v>0</v>
      </c>
      <c r="P24" s="127" t="e">
        <f>1-SUM(O24/N24)</f>
        <v>#DIV/0!</v>
      </c>
    </row>
    <row r="25" spans="1:16" x14ac:dyDescent="0.25">
      <c r="A25" s="25" t="s">
        <v>51</v>
      </c>
      <c r="B25" s="42"/>
      <c r="C25" s="42"/>
      <c r="D25" s="107"/>
      <c r="E25" s="43"/>
      <c r="F25" s="43"/>
      <c r="G25" s="108"/>
      <c r="H25" s="45"/>
      <c r="I25" s="45"/>
      <c r="J25" s="78"/>
      <c r="K25" s="46"/>
      <c r="L25" s="46"/>
      <c r="M25" s="88"/>
      <c r="N25" s="124"/>
      <c r="O25" s="124"/>
      <c r="P25" s="126"/>
    </row>
    <row r="26" spans="1:16" x14ac:dyDescent="0.25">
      <c r="A26" s="25" t="s">
        <v>52</v>
      </c>
      <c r="B26" s="3"/>
      <c r="C26" s="42"/>
      <c r="D26" s="107"/>
      <c r="E26" s="4"/>
      <c r="F26" s="4"/>
      <c r="G26" s="108"/>
      <c r="H26" s="5"/>
      <c r="I26" s="5"/>
      <c r="J26" s="5"/>
      <c r="K26" s="15"/>
      <c r="L26" s="15"/>
      <c r="M26" s="111"/>
      <c r="N26" s="99"/>
      <c r="O26" s="99"/>
      <c r="P26" s="126"/>
    </row>
    <row r="27" spans="1:16" x14ac:dyDescent="0.25">
      <c r="A27" s="25" t="s">
        <v>53</v>
      </c>
      <c r="B27" s="3"/>
      <c r="C27" s="3"/>
      <c r="D27" s="107"/>
      <c r="E27" s="4"/>
      <c r="F27" s="4"/>
      <c r="G27" s="108"/>
      <c r="H27" s="5"/>
      <c r="I27" s="5"/>
      <c r="J27" s="78"/>
      <c r="K27" s="15"/>
      <c r="L27" s="15"/>
      <c r="M27" s="111"/>
      <c r="N27" s="98"/>
      <c r="O27" s="98"/>
      <c r="P27" s="126"/>
    </row>
    <row r="28" spans="1:16" x14ac:dyDescent="0.25">
      <c r="A28" s="25" t="s">
        <v>54</v>
      </c>
      <c r="B28" s="3"/>
      <c r="C28" s="3"/>
      <c r="D28" s="107"/>
      <c r="E28" s="4"/>
      <c r="F28" s="4"/>
      <c r="G28" s="108"/>
      <c r="H28" s="5"/>
      <c r="I28" s="5"/>
      <c r="J28" s="132"/>
      <c r="K28" s="15"/>
      <c r="L28" s="15"/>
      <c r="M28" s="128"/>
      <c r="N28" s="98"/>
      <c r="O28" s="98"/>
      <c r="P28" s="126"/>
    </row>
    <row r="29" spans="1:16" ht="15.75" thickBot="1" x14ac:dyDescent="0.3">
      <c r="A29" s="26" t="s">
        <v>81</v>
      </c>
      <c r="B29" s="131"/>
      <c r="C29" s="58"/>
      <c r="D29" s="136"/>
      <c r="E29" s="59"/>
      <c r="F29" s="59"/>
      <c r="G29" s="133"/>
      <c r="H29" s="61"/>
      <c r="I29" s="61"/>
      <c r="J29" s="132"/>
      <c r="K29" s="62"/>
      <c r="L29" s="62"/>
      <c r="M29" s="128"/>
      <c r="N29" s="98"/>
      <c r="O29" s="98"/>
      <c r="P29" s="126"/>
    </row>
    <row r="30" spans="1:16" ht="15.75" thickBot="1" x14ac:dyDescent="0.3">
      <c r="A30" s="7" t="s">
        <v>17</v>
      </c>
      <c r="B30" s="138">
        <f>SUM(B31:B34)</f>
        <v>0</v>
      </c>
      <c r="C30" s="49">
        <f>SUM(C31:C34)</f>
        <v>0</v>
      </c>
      <c r="D30" s="129" t="e">
        <f t="shared" ref="D30:D57" si="6">1-(C30/B30)</f>
        <v>#DIV/0!</v>
      </c>
      <c r="E30" s="120">
        <f>SUM(E31:E34)</f>
        <v>0</v>
      </c>
      <c r="F30" s="120">
        <f>SUM(F31:F34)</f>
        <v>0</v>
      </c>
      <c r="G30" s="139" t="e">
        <f>1-(F30/E30)</f>
        <v>#DIV/0!</v>
      </c>
      <c r="H30" s="113">
        <f>SUM(H31:H34)</f>
        <v>0</v>
      </c>
      <c r="I30" s="52">
        <f>SUM(I31:I34)</f>
        <v>0</v>
      </c>
      <c r="J30" s="154" t="e">
        <f>1-(I30/H30)</f>
        <v>#DIV/0!</v>
      </c>
      <c r="K30" s="53">
        <f>SUM(K31:K34)</f>
        <v>0</v>
      </c>
      <c r="L30" s="53">
        <f>SUM(L31:L34)</f>
        <v>0</v>
      </c>
      <c r="M30" s="130" t="e">
        <f>1-(L30/K30)</f>
        <v>#DIV/0!</v>
      </c>
      <c r="N30" s="96">
        <f>SUM(B30+E30+H30+K30)</f>
        <v>0</v>
      </c>
      <c r="O30" s="96">
        <f>SUM(C30+F30+I30+L30)</f>
        <v>0</v>
      </c>
      <c r="P30" s="127" t="e">
        <f>1-SUM(O30/N30)</f>
        <v>#DIV/0!</v>
      </c>
    </row>
    <row r="31" spans="1:16" x14ac:dyDescent="0.25">
      <c r="A31" s="26" t="s">
        <v>56</v>
      </c>
      <c r="B31" s="69"/>
      <c r="C31" s="69"/>
      <c r="D31" s="140"/>
      <c r="E31" s="141"/>
      <c r="F31" s="43"/>
      <c r="G31" s="142"/>
      <c r="H31" s="45"/>
      <c r="I31" s="45"/>
      <c r="J31" s="132"/>
      <c r="K31" s="46"/>
      <c r="L31" s="46"/>
      <c r="M31" s="128"/>
      <c r="N31" s="98"/>
      <c r="O31" s="98"/>
      <c r="P31" s="126"/>
    </row>
    <row r="32" spans="1:16" x14ac:dyDescent="0.25">
      <c r="A32" s="26" t="s">
        <v>57</v>
      </c>
      <c r="B32" s="42"/>
      <c r="C32" s="42"/>
      <c r="D32" s="107"/>
      <c r="E32" s="57"/>
      <c r="F32" s="4"/>
      <c r="G32" s="108"/>
      <c r="H32" s="5"/>
      <c r="I32" s="5"/>
      <c r="J32" s="5"/>
      <c r="K32" s="15"/>
      <c r="L32" s="15"/>
      <c r="M32" s="128"/>
      <c r="N32" s="98"/>
      <c r="O32" s="98"/>
      <c r="P32" s="126"/>
    </row>
    <row r="33" spans="1:16" x14ac:dyDescent="0.25">
      <c r="A33" s="26" t="s">
        <v>58</v>
      </c>
      <c r="B33" s="3"/>
      <c r="C33" s="3"/>
      <c r="D33" s="107"/>
      <c r="E33" s="9"/>
      <c r="F33" s="4"/>
      <c r="G33" s="108"/>
      <c r="H33" s="5"/>
      <c r="I33" s="45"/>
      <c r="J33" s="132"/>
      <c r="K33" s="15"/>
      <c r="L33" s="15"/>
      <c r="M33" s="128"/>
      <c r="N33" s="98"/>
      <c r="O33" s="98"/>
      <c r="P33" s="126"/>
    </row>
    <row r="34" spans="1:16" ht="15.75" thickBot="1" x14ac:dyDescent="0.3">
      <c r="A34" s="26" t="s">
        <v>59</v>
      </c>
      <c r="B34" s="18"/>
      <c r="C34" s="18"/>
      <c r="D34" s="136"/>
      <c r="E34" s="56"/>
      <c r="F34" s="19"/>
      <c r="G34" s="137"/>
      <c r="H34" s="21"/>
      <c r="I34" s="21"/>
      <c r="J34" s="132"/>
      <c r="K34" s="15"/>
      <c r="L34" s="15"/>
      <c r="M34" s="128"/>
      <c r="N34" s="98"/>
      <c r="O34" s="98"/>
      <c r="P34" s="126"/>
    </row>
    <row r="35" spans="1:16" ht="15.75" thickBot="1" x14ac:dyDescent="0.3">
      <c r="A35" s="7" t="s">
        <v>18</v>
      </c>
      <c r="B35" s="138">
        <f>SUM(B36:B39)</f>
        <v>0</v>
      </c>
      <c r="C35" s="49">
        <f>SUM(C36:C39)</f>
        <v>0</v>
      </c>
      <c r="D35" s="129" t="e">
        <f t="shared" si="6"/>
        <v>#DIV/0!</v>
      </c>
      <c r="E35" s="120">
        <f>SUM(E36:E39)</f>
        <v>0</v>
      </c>
      <c r="F35" s="120">
        <f>SUM(F36:F39)</f>
        <v>0</v>
      </c>
      <c r="G35" s="145" t="e">
        <f>1-(F35/E35)</f>
        <v>#DIV/0!</v>
      </c>
      <c r="H35" s="84">
        <f>SUM(H36:H39)</f>
        <v>0</v>
      </c>
      <c r="I35" s="52">
        <f>SUM(I36:I39)</f>
        <v>0</v>
      </c>
      <c r="J35" s="154" t="e">
        <f>1-(I35/H35)</f>
        <v>#DIV/0!</v>
      </c>
      <c r="K35" s="53">
        <f>SUM(K36:K39)</f>
        <v>0</v>
      </c>
      <c r="L35" s="53">
        <f>SUM(L36:L39)</f>
        <v>0</v>
      </c>
      <c r="M35" s="130" t="e">
        <f>1-(L35/K35)</f>
        <v>#DIV/0!</v>
      </c>
      <c r="N35" s="96">
        <f>SUM(B35+E35+H35+K35)</f>
        <v>0</v>
      </c>
      <c r="O35" s="96">
        <f>SUM(C35+F35+I35+L35)</f>
        <v>0</v>
      </c>
      <c r="P35" s="127" t="e">
        <f>1-SUM(O35/N35)</f>
        <v>#DIV/0!</v>
      </c>
    </row>
    <row r="36" spans="1:16" x14ac:dyDescent="0.25">
      <c r="A36" s="26" t="s">
        <v>60</v>
      </c>
      <c r="B36" s="42"/>
      <c r="C36" s="42"/>
      <c r="D36" s="143"/>
      <c r="E36" s="43"/>
      <c r="F36" s="43"/>
      <c r="G36" s="144"/>
      <c r="H36" s="45"/>
      <c r="I36" s="45"/>
      <c r="J36" s="132"/>
      <c r="K36" s="46"/>
      <c r="L36" s="46"/>
      <c r="M36" s="128"/>
      <c r="N36" s="98"/>
      <c r="O36" s="98"/>
      <c r="P36" s="126"/>
    </row>
    <row r="37" spans="1:16" x14ac:dyDescent="0.25">
      <c r="A37" s="26" t="s">
        <v>61</v>
      </c>
      <c r="B37" s="3"/>
      <c r="C37" s="3"/>
      <c r="D37" s="107"/>
      <c r="E37" s="4"/>
      <c r="F37" s="4"/>
      <c r="G37" s="108"/>
      <c r="H37" s="5"/>
      <c r="I37" s="5"/>
      <c r="J37" s="132"/>
      <c r="K37" s="15"/>
      <c r="L37" s="15"/>
      <c r="M37" s="128"/>
      <c r="N37" s="98"/>
      <c r="O37" s="98"/>
      <c r="P37" s="126"/>
    </row>
    <row r="38" spans="1:16" x14ac:dyDescent="0.25">
      <c r="A38" s="26" t="s">
        <v>62</v>
      </c>
      <c r="B38" s="3"/>
      <c r="C38" s="3"/>
      <c r="D38" s="107"/>
      <c r="E38" s="4"/>
      <c r="F38" s="4"/>
      <c r="G38" s="108"/>
      <c r="H38" s="5"/>
      <c r="I38" s="5"/>
      <c r="J38" s="132"/>
      <c r="K38" s="15"/>
      <c r="L38" s="15"/>
      <c r="M38" s="128"/>
      <c r="N38" s="98"/>
      <c r="O38" s="98"/>
      <c r="P38" s="126"/>
    </row>
    <row r="39" spans="1:16" ht="15.75" thickBot="1" x14ac:dyDescent="0.3">
      <c r="A39" s="26" t="s">
        <v>63</v>
      </c>
      <c r="B39" s="18"/>
      <c r="C39" s="18"/>
      <c r="D39" s="136"/>
      <c r="E39" s="19"/>
      <c r="F39" s="19"/>
      <c r="G39" s="108"/>
      <c r="H39" s="21"/>
      <c r="I39" s="21"/>
      <c r="J39" s="132"/>
      <c r="K39" s="22"/>
      <c r="L39" s="22"/>
      <c r="M39" s="128"/>
      <c r="N39" s="98"/>
      <c r="O39" s="98"/>
      <c r="P39" s="126"/>
    </row>
    <row r="40" spans="1:16" ht="15.75" thickBot="1" x14ac:dyDescent="0.3">
      <c r="A40" s="7" t="s">
        <v>7</v>
      </c>
      <c r="B40" s="138">
        <f>SUM(B41:B45)</f>
        <v>0</v>
      </c>
      <c r="C40" s="49">
        <f>SUM(C41:C45)</f>
        <v>0</v>
      </c>
      <c r="D40" s="129" t="e">
        <f t="shared" si="6"/>
        <v>#DIV/0!</v>
      </c>
      <c r="E40" s="120">
        <f>SUM(E41:E45)</f>
        <v>0</v>
      </c>
      <c r="F40" s="120">
        <f>SUM(F41:F45)</f>
        <v>0</v>
      </c>
      <c r="G40" s="139" t="e">
        <f>1-(F40/E40)</f>
        <v>#DIV/0!</v>
      </c>
      <c r="H40" s="84">
        <f>SUM(H41:H45)</f>
        <v>0</v>
      </c>
      <c r="I40" s="52">
        <f>SUM(I41:I45)</f>
        <v>0</v>
      </c>
      <c r="J40" s="154" t="e">
        <f>1-(I40/H40)</f>
        <v>#DIV/0!</v>
      </c>
      <c r="K40" s="53">
        <f>SUM(K41:K45)</f>
        <v>0</v>
      </c>
      <c r="L40" s="53">
        <f>SUM(L41:L45)</f>
        <v>0</v>
      </c>
      <c r="M40" s="130" t="e">
        <f>1-(L40/K40)</f>
        <v>#DIV/0!</v>
      </c>
      <c r="N40" s="96">
        <f>SUM(B40+E40+H40+K40)</f>
        <v>0</v>
      </c>
      <c r="O40" s="96">
        <f>SUM(C40+F40+I40+L40)</f>
        <v>0</v>
      </c>
      <c r="P40" s="127" t="e">
        <f>1-SUM(O40/N40)</f>
        <v>#DIV/0!</v>
      </c>
    </row>
    <row r="41" spans="1:16" x14ac:dyDescent="0.25">
      <c r="A41" s="26" t="s">
        <v>64</v>
      </c>
      <c r="B41" s="42"/>
      <c r="C41" s="42"/>
      <c r="D41" s="140"/>
      <c r="E41" s="44"/>
      <c r="F41" s="43"/>
      <c r="G41" s="108"/>
      <c r="H41" s="45"/>
      <c r="I41" s="45"/>
      <c r="J41" s="132"/>
      <c r="K41" s="46"/>
      <c r="L41" s="46"/>
      <c r="M41" s="128"/>
      <c r="N41" s="98"/>
      <c r="O41" s="98"/>
      <c r="P41" s="126"/>
    </row>
    <row r="42" spans="1:16" x14ac:dyDescent="0.25">
      <c r="A42" s="26" t="s">
        <v>65</v>
      </c>
      <c r="B42" s="146"/>
      <c r="C42" s="3"/>
      <c r="D42" s="143"/>
      <c r="E42" s="11"/>
      <c r="F42" s="4"/>
      <c r="G42" s="108"/>
      <c r="H42" s="5"/>
      <c r="I42" s="5"/>
      <c r="J42" s="132"/>
      <c r="K42" s="15"/>
      <c r="L42" s="15"/>
      <c r="M42" s="128"/>
      <c r="N42" s="98"/>
      <c r="O42" s="98"/>
      <c r="P42" s="126"/>
    </row>
    <row r="43" spans="1:16" x14ac:dyDescent="0.25">
      <c r="A43" s="26" t="s">
        <v>66</v>
      </c>
      <c r="B43" s="3"/>
      <c r="C43" s="3"/>
      <c r="D43" s="107"/>
      <c r="E43" s="11"/>
      <c r="F43" s="4"/>
      <c r="G43" s="108"/>
      <c r="H43" s="5"/>
      <c r="I43" s="5"/>
      <c r="J43" s="132"/>
      <c r="K43" s="15"/>
      <c r="L43" s="15"/>
      <c r="M43" s="128"/>
      <c r="N43" s="98"/>
      <c r="O43" s="98"/>
      <c r="P43" s="126"/>
    </row>
    <row r="44" spans="1:16" x14ac:dyDescent="0.25">
      <c r="A44" s="26" t="s">
        <v>67</v>
      </c>
      <c r="B44" s="3"/>
      <c r="C44" s="3"/>
      <c r="D44" s="107"/>
      <c r="E44" s="11"/>
      <c r="F44" s="4"/>
      <c r="G44" s="108"/>
      <c r="H44" s="5"/>
      <c r="I44" s="5"/>
      <c r="J44" s="132"/>
      <c r="K44" s="15"/>
      <c r="L44" s="15"/>
      <c r="M44" s="128"/>
      <c r="N44" s="99"/>
      <c r="O44" s="99"/>
      <c r="P44" s="149"/>
    </row>
    <row r="45" spans="1:16" ht="15.75" thickBot="1" x14ac:dyDescent="0.3">
      <c r="A45" s="26" t="s">
        <v>83</v>
      </c>
      <c r="B45" s="134"/>
      <c r="C45" s="58"/>
      <c r="D45" s="107"/>
      <c r="E45" s="60"/>
      <c r="F45" s="59"/>
      <c r="G45" s="108"/>
      <c r="H45" s="61"/>
      <c r="I45" s="61"/>
      <c r="J45" s="132"/>
      <c r="K45" s="62"/>
      <c r="L45" s="62"/>
      <c r="M45" s="128"/>
      <c r="N45" s="99"/>
      <c r="O45" s="99"/>
      <c r="P45" s="149"/>
    </row>
    <row r="46" spans="1:16" ht="15.75" thickBot="1" x14ac:dyDescent="0.3">
      <c r="A46" s="7" t="s">
        <v>8</v>
      </c>
      <c r="B46" s="138">
        <f>SUM(B47:B50)</f>
        <v>0</v>
      </c>
      <c r="C46" s="49">
        <f>SUM(C47:C50)</f>
        <v>0</v>
      </c>
      <c r="D46" s="129" t="e">
        <f t="shared" si="6"/>
        <v>#DIV/0!</v>
      </c>
      <c r="E46" s="120">
        <f>SUM(E47:E50)</f>
        <v>0</v>
      </c>
      <c r="F46" s="120">
        <f>SUM(F47:F50)</f>
        <v>0</v>
      </c>
      <c r="G46" s="139" t="e">
        <f>1-(F46/E46)</f>
        <v>#DIV/0!</v>
      </c>
      <c r="H46" s="84">
        <f>SUM(H47:H50)</f>
        <v>0</v>
      </c>
      <c r="I46" s="52">
        <f>SUM(I47:I50)</f>
        <v>0</v>
      </c>
      <c r="J46" s="154" t="e">
        <f>1-(I46/H46)</f>
        <v>#DIV/0!</v>
      </c>
      <c r="K46" s="53">
        <f>SUM(K47:K50)</f>
        <v>0</v>
      </c>
      <c r="L46" s="53">
        <f>SUM(L47:L50)</f>
        <v>0</v>
      </c>
      <c r="M46" s="130" t="e">
        <f>1-(L46/K46)</f>
        <v>#DIV/0!</v>
      </c>
      <c r="N46" s="96">
        <f>SUM(B46+E46+H46+K46)</f>
        <v>0</v>
      </c>
      <c r="O46" s="96">
        <f>SUM(C46+F46+I46+L46)</f>
        <v>0</v>
      </c>
      <c r="P46" s="127" t="e">
        <f>1-SUM(O46/N46)</f>
        <v>#DIV/0!</v>
      </c>
    </row>
    <row r="47" spans="1:16" x14ac:dyDescent="0.25">
      <c r="A47" s="26" t="s">
        <v>68</v>
      </c>
      <c r="B47" s="3"/>
      <c r="C47" s="3"/>
      <c r="D47" s="107"/>
      <c r="E47" s="4"/>
      <c r="F47" s="4"/>
      <c r="G47" s="108"/>
      <c r="H47" s="5"/>
      <c r="I47" s="5"/>
      <c r="J47" s="132"/>
      <c r="K47" s="15"/>
      <c r="L47" s="15"/>
      <c r="M47" s="128"/>
      <c r="N47" s="99"/>
      <c r="O47" s="99"/>
      <c r="P47" s="149"/>
    </row>
    <row r="48" spans="1:16" x14ac:dyDescent="0.25">
      <c r="A48" s="26" t="s">
        <v>69</v>
      </c>
      <c r="B48" s="3"/>
      <c r="C48" s="3"/>
      <c r="D48" s="107"/>
      <c r="E48" s="4"/>
      <c r="F48" s="4"/>
      <c r="G48" s="108"/>
      <c r="H48" s="5"/>
      <c r="I48" s="5"/>
      <c r="J48" s="132"/>
      <c r="K48" s="15"/>
      <c r="L48" s="15"/>
      <c r="M48" s="128"/>
      <c r="N48" s="99"/>
      <c r="O48" s="99"/>
      <c r="P48" s="149"/>
    </row>
    <row r="49" spans="1:16" x14ac:dyDescent="0.25">
      <c r="A49" s="26" t="s">
        <v>70</v>
      </c>
      <c r="B49" s="3"/>
      <c r="C49" s="3"/>
      <c r="D49" s="107"/>
      <c r="E49" s="4"/>
      <c r="F49" s="4"/>
      <c r="G49" s="108"/>
      <c r="H49" s="5"/>
      <c r="I49" s="5"/>
      <c r="J49" s="132"/>
      <c r="K49" s="15"/>
      <c r="L49" s="15"/>
      <c r="M49" s="128"/>
      <c r="N49" s="99"/>
      <c r="O49" s="99"/>
      <c r="P49" s="149"/>
    </row>
    <row r="50" spans="1:16" ht="15.75" thickBot="1" x14ac:dyDescent="0.3">
      <c r="A50" s="26" t="s">
        <v>71</v>
      </c>
      <c r="B50" s="18"/>
      <c r="C50" s="18"/>
      <c r="D50" s="161"/>
      <c r="E50" s="19"/>
      <c r="F50" s="19"/>
      <c r="G50" s="133"/>
      <c r="H50" s="21"/>
      <c r="I50" s="21"/>
      <c r="J50" s="162"/>
      <c r="K50" s="22"/>
      <c r="L50" s="22"/>
      <c r="M50" s="163"/>
      <c r="N50" s="100"/>
      <c r="O50" s="100"/>
      <c r="P50" s="164"/>
    </row>
    <row r="51" spans="1:16" ht="15.75" thickBot="1" x14ac:dyDescent="0.3">
      <c r="A51" s="7" t="s">
        <v>9</v>
      </c>
      <c r="B51" s="138">
        <f>SUM(B52:B56)</f>
        <v>0</v>
      </c>
      <c r="C51" s="49">
        <f>SUM(C52:C56)</f>
        <v>0</v>
      </c>
      <c r="D51" s="129" t="e">
        <f t="shared" si="6"/>
        <v>#DIV/0!</v>
      </c>
      <c r="E51" s="120">
        <f>SUM(E52:E56)</f>
        <v>0</v>
      </c>
      <c r="F51" s="120">
        <f>SUM(F52:F56)</f>
        <v>0</v>
      </c>
      <c r="G51" s="145" t="e">
        <f>1-(F51/E51)</f>
        <v>#DIV/0!</v>
      </c>
      <c r="H51" s="52">
        <f>SUM(H52:H56)</f>
        <v>0</v>
      </c>
      <c r="I51" s="113">
        <f>SUM(I52:I56)</f>
        <v>0</v>
      </c>
      <c r="J51" s="166" t="e">
        <f>1-(I51/H51)</f>
        <v>#DIV/0!</v>
      </c>
      <c r="K51" s="53">
        <f>SUM(K52:K56)</f>
        <v>0</v>
      </c>
      <c r="L51" s="53">
        <f>SUM(L52:L56)</f>
        <v>0</v>
      </c>
      <c r="M51" s="130" t="e">
        <f>1-(L51/K51)</f>
        <v>#DIV/0!</v>
      </c>
      <c r="N51" s="96">
        <f>SUM(B51+E51+H51+K51)</f>
        <v>0</v>
      </c>
      <c r="O51" s="96">
        <f t="shared" ref="O51" si="7">SUM(C51+F51+I51+L51)</f>
        <v>0</v>
      </c>
      <c r="P51" s="127" t="e">
        <f>1-SUM(O51/N51)</f>
        <v>#DIV/0!</v>
      </c>
    </row>
    <row r="52" spans="1:16" x14ac:dyDescent="0.25">
      <c r="A52" s="26" t="s">
        <v>72</v>
      </c>
      <c r="B52" s="58"/>
      <c r="C52" s="58"/>
      <c r="D52" s="143"/>
      <c r="E52" s="68"/>
      <c r="F52" s="59"/>
      <c r="G52" s="144"/>
      <c r="H52" s="61"/>
      <c r="I52" s="61"/>
      <c r="J52" s="78"/>
      <c r="K52" s="62"/>
      <c r="L52" s="71"/>
      <c r="M52" s="165"/>
      <c r="N52" s="98"/>
      <c r="O52" s="98"/>
      <c r="P52" s="126"/>
    </row>
    <row r="53" spans="1:16" x14ac:dyDescent="0.25">
      <c r="A53" s="26" t="s">
        <v>73</v>
      </c>
      <c r="B53" s="18"/>
      <c r="C53" s="18"/>
      <c r="D53" s="143"/>
      <c r="E53" s="59"/>
      <c r="F53" s="19"/>
      <c r="G53" s="144"/>
      <c r="H53" s="21"/>
      <c r="I53" s="21"/>
      <c r="J53" s="78"/>
      <c r="K53" s="22"/>
      <c r="L53" s="62"/>
      <c r="M53" s="165"/>
      <c r="N53" s="98"/>
      <c r="O53" s="98"/>
      <c r="P53" s="126"/>
    </row>
    <row r="54" spans="1:16" x14ac:dyDescent="0.25">
      <c r="A54" s="26" t="s">
        <v>74</v>
      </c>
      <c r="B54" s="18"/>
      <c r="C54" s="18"/>
      <c r="D54" s="143"/>
      <c r="E54" s="19"/>
      <c r="F54" s="19"/>
      <c r="G54" s="144"/>
      <c r="H54" s="21"/>
      <c r="I54" s="21"/>
      <c r="J54" s="78"/>
      <c r="K54" s="22"/>
      <c r="L54" s="22"/>
      <c r="M54" s="165"/>
      <c r="N54" s="98"/>
      <c r="O54" s="98"/>
      <c r="P54" s="126"/>
    </row>
    <row r="55" spans="1:16" x14ac:dyDescent="0.25">
      <c r="A55" s="26" t="s">
        <v>75</v>
      </c>
      <c r="B55" s="3"/>
      <c r="C55" s="3"/>
      <c r="D55" s="143"/>
      <c r="E55" s="4"/>
      <c r="F55" s="4"/>
      <c r="G55" s="108"/>
      <c r="H55" s="5"/>
      <c r="I55" s="5"/>
      <c r="J55" s="132"/>
      <c r="K55" s="15"/>
      <c r="L55" s="15"/>
      <c r="M55" s="128"/>
      <c r="N55" s="99"/>
      <c r="O55" s="99"/>
      <c r="P55" s="149"/>
    </row>
    <row r="56" spans="1:16" ht="15.75" thickBot="1" x14ac:dyDescent="0.3">
      <c r="A56" s="26" t="s">
        <v>76</v>
      </c>
      <c r="B56" s="134"/>
      <c r="C56" s="58"/>
      <c r="D56" s="143"/>
      <c r="E56" s="59"/>
      <c r="F56" s="59"/>
      <c r="G56" s="108"/>
      <c r="H56" s="61"/>
      <c r="I56" s="61"/>
      <c r="J56" s="132"/>
      <c r="K56" s="62"/>
      <c r="L56" s="62"/>
      <c r="M56" s="128"/>
      <c r="N56" s="99"/>
      <c r="O56" s="99"/>
      <c r="P56" s="149"/>
    </row>
    <row r="57" spans="1:16" ht="15.75" thickBot="1" x14ac:dyDescent="0.3">
      <c r="A57" s="7" t="s">
        <v>10</v>
      </c>
      <c r="B57" s="138">
        <f>SUM(B58:B61)</f>
        <v>0</v>
      </c>
      <c r="C57" s="49">
        <f>SUM(C58:C61)</f>
        <v>0</v>
      </c>
      <c r="D57" s="129" t="e">
        <f t="shared" si="6"/>
        <v>#DIV/0!</v>
      </c>
      <c r="E57" s="120">
        <f>SUM(E58:E61)</f>
        <v>0</v>
      </c>
      <c r="F57" s="120">
        <f>SUM(F58:F61)</f>
        <v>0</v>
      </c>
      <c r="G57" s="145" t="e">
        <f>1-(F57/E57)</f>
        <v>#DIV/0!</v>
      </c>
      <c r="H57" s="52">
        <f>SUM(H58:H61)</f>
        <v>0</v>
      </c>
      <c r="I57" s="113">
        <f>SUM(I58:I61)</f>
        <v>0</v>
      </c>
      <c r="J57" s="154" t="e">
        <f>1-(I57/H57)</f>
        <v>#DIV/0!</v>
      </c>
      <c r="K57" s="53">
        <f>SUM(K58:K61)</f>
        <v>0</v>
      </c>
      <c r="L57" s="53">
        <f>SUM(L58:L61)</f>
        <v>0</v>
      </c>
      <c r="M57" s="130" t="e">
        <f>1-(L57/K57)</f>
        <v>#DIV/0!</v>
      </c>
      <c r="N57" s="96">
        <f>SUM(B57+E57+H57+K57)</f>
        <v>0</v>
      </c>
      <c r="O57" s="96">
        <f>SUM(C57+F57+I57+L57)</f>
        <v>0</v>
      </c>
      <c r="P57" s="127" t="e">
        <f>1-SUM(O57/N57)</f>
        <v>#DIV/0!</v>
      </c>
    </row>
    <row r="58" spans="1:16" x14ac:dyDescent="0.25">
      <c r="A58" s="26" t="s">
        <v>77</v>
      </c>
      <c r="B58" s="3"/>
      <c r="C58" s="3"/>
      <c r="D58" s="143"/>
      <c r="E58" s="4"/>
      <c r="F58" s="4"/>
      <c r="G58" s="108"/>
      <c r="H58" s="5"/>
      <c r="I58" s="5"/>
      <c r="J58" s="132"/>
      <c r="K58" s="34"/>
      <c r="L58" s="34"/>
      <c r="M58" s="128"/>
      <c r="N58" s="99"/>
      <c r="O58" s="99"/>
      <c r="P58" s="149"/>
    </row>
    <row r="59" spans="1:16" x14ac:dyDescent="0.25">
      <c r="A59" s="26" t="s">
        <v>78</v>
      </c>
      <c r="B59" s="3"/>
      <c r="C59" s="3"/>
      <c r="D59" s="143"/>
      <c r="E59" s="4"/>
      <c r="F59" s="4"/>
      <c r="G59" s="108"/>
      <c r="H59" s="5"/>
      <c r="I59" s="5"/>
      <c r="J59" s="132"/>
      <c r="K59" s="34"/>
      <c r="L59" s="34"/>
      <c r="M59" s="128"/>
      <c r="N59" s="99"/>
      <c r="O59" s="99"/>
      <c r="P59" s="149"/>
    </row>
    <row r="60" spans="1:16" x14ac:dyDescent="0.25">
      <c r="A60" s="26" t="s">
        <v>79</v>
      </c>
      <c r="B60" s="3"/>
      <c r="C60" s="3"/>
      <c r="D60" s="107"/>
      <c r="E60" s="4"/>
      <c r="F60" s="4"/>
      <c r="G60" s="108"/>
      <c r="H60" s="5"/>
      <c r="I60" s="5"/>
      <c r="J60" s="132"/>
      <c r="K60" s="34"/>
      <c r="L60" s="34"/>
      <c r="M60" s="128"/>
      <c r="N60" s="99"/>
      <c r="O60" s="99"/>
      <c r="P60" s="149"/>
    </row>
    <row r="61" spans="1:16" ht="15.75" thickBot="1" x14ac:dyDescent="0.3">
      <c r="A61" s="26" t="s">
        <v>29</v>
      </c>
      <c r="B61" s="28"/>
      <c r="C61" s="28"/>
      <c r="D61" s="107"/>
      <c r="E61" s="27"/>
      <c r="F61" s="27"/>
      <c r="G61" s="108"/>
      <c r="H61" s="31"/>
      <c r="I61" s="31"/>
      <c r="J61" s="132"/>
      <c r="K61" s="15"/>
      <c r="L61" s="15"/>
      <c r="M61" s="128"/>
      <c r="N61" s="99"/>
      <c r="O61" s="99"/>
      <c r="P61" s="149"/>
    </row>
    <row r="62" spans="1:16" ht="15.75" thickBot="1" x14ac:dyDescent="0.3">
      <c r="A62" s="35" t="s">
        <v>11</v>
      </c>
      <c r="B62" s="138">
        <f>SUM(B63:B66)</f>
        <v>0</v>
      </c>
      <c r="C62" s="49">
        <f>SUM(C63:C66)</f>
        <v>0</v>
      </c>
      <c r="D62" s="129" t="e">
        <f>1-(C62/B62)</f>
        <v>#DIV/0!</v>
      </c>
      <c r="E62" s="120">
        <f>SUM(E63:E66)</f>
        <v>0</v>
      </c>
      <c r="F62" s="120">
        <f>SUM(F63:F66)</f>
        <v>0</v>
      </c>
      <c r="G62" s="145" t="e">
        <f>1-(F62/E62)</f>
        <v>#DIV/0!</v>
      </c>
      <c r="H62" s="52">
        <f>SUM(H63:H66)</f>
        <v>0</v>
      </c>
      <c r="I62" s="113">
        <f>SUM(I63:I66)</f>
        <v>0</v>
      </c>
      <c r="J62" s="154" t="e">
        <f>1-(I62/H62)</f>
        <v>#DIV/0!</v>
      </c>
      <c r="K62" s="53">
        <f>SUM(K63:K66)</f>
        <v>0</v>
      </c>
      <c r="L62" s="53">
        <f>SUM(L63:L66)</f>
        <v>0</v>
      </c>
      <c r="M62" s="130" t="e">
        <f>1-(L62/K62)</f>
        <v>#DIV/0!</v>
      </c>
      <c r="N62" s="96">
        <f>SUM(B62+E62+H62+K62)</f>
        <v>0</v>
      </c>
      <c r="O62" s="96">
        <f>SUM(C62+F62+I62+L62)</f>
        <v>0</v>
      </c>
      <c r="P62" s="127" t="e">
        <f>1-SUM(O62/N62)</f>
        <v>#DIV/0!</v>
      </c>
    </row>
    <row r="63" spans="1:16" x14ac:dyDescent="0.25">
      <c r="A63" s="26" t="s">
        <v>30</v>
      </c>
      <c r="B63" s="28"/>
      <c r="C63" s="28"/>
      <c r="D63" s="143"/>
      <c r="E63" s="27"/>
      <c r="F63" s="27"/>
      <c r="G63" s="108"/>
      <c r="H63" s="31"/>
      <c r="I63" s="31"/>
      <c r="J63" s="132"/>
      <c r="K63" s="15"/>
      <c r="L63" s="15"/>
      <c r="M63" s="128"/>
      <c r="N63" s="99"/>
      <c r="O63" s="99"/>
      <c r="P63" s="149"/>
    </row>
    <row r="64" spans="1:16" x14ac:dyDescent="0.25">
      <c r="A64" s="26" t="s">
        <v>31</v>
      </c>
      <c r="B64" s="28"/>
      <c r="C64" s="28"/>
      <c r="D64" s="143"/>
      <c r="E64" s="27"/>
      <c r="F64" s="27"/>
      <c r="G64" s="108"/>
      <c r="H64" s="31"/>
      <c r="I64" s="31"/>
      <c r="J64" s="132"/>
      <c r="K64" s="15"/>
      <c r="L64" s="15"/>
      <c r="M64" s="128"/>
      <c r="N64" s="99"/>
      <c r="O64" s="99"/>
      <c r="P64" s="149"/>
    </row>
    <row r="65" spans="1:16" x14ac:dyDescent="0.25">
      <c r="A65" s="26" t="s">
        <v>32</v>
      </c>
      <c r="B65" s="29"/>
      <c r="C65" s="30"/>
      <c r="D65" s="143"/>
      <c r="E65" s="27"/>
      <c r="F65" s="27"/>
      <c r="G65" s="108"/>
      <c r="H65" s="32"/>
      <c r="I65" s="33"/>
      <c r="J65" s="132"/>
      <c r="K65" s="15"/>
      <c r="L65" s="15"/>
      <c r="M65" s="128"/>
      <c r="N65" s="99"/>
      <c r="O65" s="99"/>
      <c r="P65" s="149"/>
    </row>
    <row r="66" spans="1:16" x14ac:dyDescent="0.25">
      <c r="A66" s="26" t="s">
        <v>33</v>
      </c>
      <c r="B66" s="28"/>
      <c r="C66" s="28"/>
      <c r="D66" s="143"/>
      <c r="E66" s="27"/>
      <c r="F66" s="27"/>
      <c r="G66" s="108"/>
      <c r="H66" s="31"/>
      <c r="I66" s="31"/>
      <c r="J66" s="132"/>
      <c r="K66" s="15"/>
      <c r="L66" s="15"/>
      <c r="M66" s="128"/>
      <c r="N66" s="99"/>
      <c r="O66" s="99"/>
      <c r="P66" s="149"/>
    </row>
    <row r="67" spans="1:16" x14ac:dyDescent="0.25">
      <c r="B67" s="16"/>
    </row>
    <row r="70" spans="1:16" x14ac:dyDescent="0.25">
      <c r="I70" t="s">
        <v>87</v>
      </c>
      <c r="J70" s="187" t="e">
        <f>AVERAGE(J24,J30,J35,J40,J46,J51,J57,J62)</f>
        <v>#DIV/0!</v>
      </c>
      <c r="M70" s="187" t="e">
        <f>AVERAGE(M24,M30,M35,M40,M46,M51,M57,M62)</f>
        <v>#DIV/0!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7:S32"/>
  <sheetViews>
    <sheetView showGridLines="0" zoomScale="78" zoomScaleNormal="78" workbookViewId="0">
      <selection activeCell="O27" sqref="O27"/>
    </sheetView>
  </sheetViews>
  <sheetFormatPr defaultColWidth="9.140625" defaultRowHeight="15" x14ac:dyDescent="0.25"/>
  <cols>
    <col min="2" max="2" width="23" customWidth="1"/>
    <col min="3" max="3" width="14.42578125" bestFit="1" customWidth="1"/>
    <col min="4" max="13" width="12.7109375" bestFit="1" customWidth="1"/>
    <col min="14" max="14" width="11.140625" bestFit="1" customWidth="1"/>
  </cols>
  <sheetData>
    <row r="7" spans="14:19" ht="18.75" x14ac:dyDescent="0.3">
      <c r="N7" s="198"/>
      <c r="O7" s="198"/>
      <c r="P7" s="198"/>
      <c r="Q7" s="198"/>
      <c r="R7" s="198"/>
      <c r="S7" s="198"/>
    </row>
    <row r="24" spans="2:14" x14ac:dyDescent="0.25">
      <c r="B24" s="1"/>
      <c r="C24" s="2" t="s">
        <v>0</v>
      </c>
      <c r="D24" s="2" t="s">
        <v>1</v>
      </c>
      <c r="E24" s="2" t="s">
        <v>2</v>
      </c>
      <c r="F24" s="2" t="s">
        <v>3</v>
      </c>
      <c r="G24" s="2" t="s">
        <v>4</v>
      </c>
      <c r="H24" s="2" t="s">
        <v>5</v>
      </c>
      <c r="I24" s="2" t="s">
        <v>6</v>
      </c>
      <c r="J24" s="2" t="s">
        <v>7</v>
      </c>
      <c r="K24" s="2" t="s">
        <v>8</v>
      </c>
      <c r="L24" s="2" t="s">
        <v>9</v>
      </c>
      <c r="M24" s="2" t="s">
        <v>10</v>
      </c>
      <c r="N24" s="2" t="s">
        <v>11</v>
      </c>
    </row>
    <row r="25" spans="2:14" x14ac:dyDescent="0.25">
      <c r="B25" s="1" t="s">
        <v>84</v>
      </c>
      <c r="C25" s="152">
        <f>'OOB Insp Final'!P3</f>
        <v>0.99467203409898175</v>
      </c>
      <c r="D25" s="152" t="e">
        <f>'OOB Insp Final'!M24</f>
        <v>#DIV/0!</v>
      </c>
      <c r="E25" s="152">
        <f>'OOB Insp Final'!N24</f>
        <v>0</v>
      </c>
      <c r="F25" s="152">
        <f>'OOB Insp Final'!O24</f>
        <v>0</v>
      </c>
      <c r="G25" s="152" t="e">
        <f>'OOB Insp Final'!P24</f>
        <v>#DIV/0!</v>
      </c>
      <c r="H25" s="152" t="e">
        <f>'OOB Insp Final'!P30</f>
        <v>#DIV/0!</v>
      </c>
      <c r="I25" s="152" t="e">
        <f>'OOB Insp Final'!P35</f>
        <v>#DIV/0!</v>
      </c>
      <c r="J25" s="152" t="e">
        <f>'OOB Insp Final'!P40</f>
        <v>#DIV/0!</v>
      </c>
      <c r="K25" s="157" t="e">
        <f>'OOB Insp Final'!P46</f>
        <v>#DIV/0!</v>
      </c>
      <c r="L25" s="156" t="e">
        <f>'OOB Insp Final'!P51</f>
        <v>#DIV/0!</v>
      </c>
      <c r="M25" s="6" t="e">
        <f>'PPMs Proceso'!P57</f>
        <v>#DIV/0!</v>
      </c>
      <c r="N25" s="6" t="e">
        <f>'PPMs Proceso'!P62</f>
        <v>#DIV/0!</v>
      </c>
    </row>
    <row r="26" spans="2:14" x14ac:dyDescent="0.25">
      <c r="B26" s="1" t="s">
        <v>12</v>
      </c>
      <c r="C26" s="6">
        <f>'OOB Insp Final'!O3</f>
        <v>180</v>
      </c>
      <c r="D26" s="6">
        <v>0</v>
      </c>
      <c r="E26" s="6">
        <v>0</v>
      </c>
      <c r="F26" s="6">
        <v>0</v>
      </c>
      <c r="G26" s="6">
        <f>'OOB Insp Final'!O24</f>
        <v>0</v>
      </c>
      <c r="H26" s="6">
        <f>'OOB Insp Final'!O30</f>
        <v>0</v>
      </c>
      <c r="I26" s="6">
        <f>'OOB Insp Final'!O35</f>
        <v>0</v>
      </c>
      <c r="J26" s="6">
        <f>'OOB Insp Final'!O40</f>
        <v>0</v>
      </c>
      <c r="K26" s="6">
        <f>'OOB Insp Final'!O46</f>
        <v>0</v>
      </c>
      <c r="L26" s="6">
        <f>'OOB Insp Final'!O51</f>
        <v>0</v>
      </c>
      <c r="M26" s="6">
        <f>'PPMs Proceso'!O57</f>
        <v>0</v>
      </c>
      <c r="N26" s="6">
        <f>'PPMs Proceso'!O62</f>
        <v>0</v>
      </c>
    </row>
    <row r="27" spans="2:14" x14ac:dyDescent="0.25">
      <c r="B27" s="14" t="s">
        <v>26</v>
      </c>
      <c r="C27" s="155">
        <v>0.95</v>
      </c>
      <c r="D27" s="155">
        <v>0.95</v>
      </c>
      <c r="E27" s="155">
        <v>0.95</v>
      </c>
      <c r="F27" s="155">
        <v>0.95</v>
      </c>
      <c r="G27" s="155">
        <v>0.95</v>
      </c>
      <c r="H27" s="155">
        <v>0.95</v>
      </c>
      <c r="I27" s="155">
        <v>0.95</v>
      </c>
      <c r="J27" s="155">
        <v>0.95</v>
      </c>
      <c r="K27" s="155">
        <v>0.95</v>
      </c>
      <c r="L27" s="155">
        <v>0.95</v>
      </c>
      <c r="M27" s="155">
        <v>0.95</v>
      </c>
      <c r="N27" s="155">
        <v>0.95</v>
      </c>
    </row>
    <row r="29" spans="2:14" ht="26.25" customHeight="1" x14ac:dyDescent="0.25">
      <c r="B29" s="12" t="s">
        <v>14</v>
      </c>
      <c r="C29" s="190" t="e">
        <f>AVERAGE(C25:N25)</f>
        <v>#DIV/0!</v>
      </c>
      <c r="D29" t="s">
        <v>25</v>
      </c>
      <c r="E29" s="10"/>
      <c r="F29" s="10"/>
      <c r="G29" s="10"/>
      <c r="H29" s="10"/>
      <c r="I29" s="10"/>
      <c r="J29" s="10"/>
      <c r="K29" s="10"/>
    </row>
    <row r="30" spans="2:14" x14ac:dyDescent="0.25">
      <c r="B30" s="13" t="s">
        <v>15</v>
      </c>
      <c r="C30" s="4">
        <f>AVERAGE(C26:N26)</f>
        <v>15</v>
      </c>
      <c r="D30" t="s">
        <v>24</v>
      </c>
      <c r="E30" s="10"/>
      <c r="F30" s="10"/>
      <c r="G30" s="10"/>
      <c r="H30" s="10"/>
      <c r="I30" s="10"/>
      <c r="J30" s="10"/>
      <c r="K30" s="10"/>
    </row>
    <row r="31" spans="2:14" x14ac:dyDescent="0.25">
      <c r="E31" s="10"/>
      <c r="F31" s="10"/>
      <c r="G31" s="10"/>
      <c r="H31" s="10"/>
      <c r="I31" s="10"/>
      <c r="J31" s="10"/>
      <c r="K31" s="10"/>
    </row>
    <row r="32" spans="2:14" x14ac:dyDescent="0.25">
      <c r="E32" s="10"/>
      <c r="F32" s="10"/>
      <c r="G32" s="10"/>
      <c r="H32" s="10"/>
      <c r="I32" s="10"/>
      <c r="J32" s="10"/>
      <c r="K32" s="10"/>
    </row>
  </sheetData>
  <mergeCells count="1">
    <mergeCell ref="N7:S7"/>
  </mergeCells>
  <printOptions horizontalCentered="1"/>
  <pageMargins left="0" right="0" top="0.75" bottom="0.75" header="0.3" footer="0.3"/>
  <pageSetup scale="8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3:M27"/>
  <sheetViews>
    <sheetView workbookViewId="0">
      <selection activeCell="G27" sqref="G27"/>
    </sheetView>
  </sheetViews>
  <sheetFormatPr defaultRowHeight="15" x14ac:dyDescent="0.25"/>
  <cols>
    <col min="6" max="6" width="10.28515625" bestFit="1" customWidth="1"/>
    <col min="7" max="7" width="8.7109375" bestFit="1" customWidth="1"/>
    <col min="8" max="9" width="10.28515625" bestFit="1" customWidth="1"/>
  </cols>
  <sheetData>
    <row r="23" spans="1:13" ht="14.25" customHeight="1" x14ac:dyDescent="0.25"/>
    <row r="24" spans="1:13" x14ac:dyDescent="0.25">
      <c r="A24" s="1"/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</row>
    <row r="25" spans="1:13" x14ac:dyDescent="0.25">
      <c r="A25" s="1" t="s">
        <v>13</v>
      </c>
      <c r="B25" s="153">
        <f>'OOB Insp Final'!D3</f>
        <v>0.99816210255467741</v>
      </c>
      <c r="C25" s="6">
        <v>0</v>
      </c>
      <c r="D25" s="6">
        <v>0</v>
      </c>
      <c r="E25" s="6">
        <v>0</v>
      </c>
      <c r="F25" s="153" t="e">
        <f>'OOB Insp Final'!D24</f>
        <v>#DIV/0!</v>
      </c>
      <c r="G25" s="153" t="e">
        <f>'OOB Insp Final'!D30</f>
        <v>#DIV/0!</v>
      </c>
      <c r="H25" s="153" t="e">
        <f>'OOB Insp Final'!D35</f>
        <v>#DIV/0!</v>
      </c>
      <c r="I25" s="153" t="e">
        <f>'OOB Insp Final'!D40</f>
        <v>#DIV/0!</v>
      </c>
      <c r="J25" s="156">
        <f>'OOB Insp Final'!D47</f>
        <v>0</v>
      </c>
      <c r="K25" s="156" t="e">
        <f>'OOB Insp Final'!D51</f>
        <v>#DIV/0!</v>
      </c>
      <c r="L25" s="6"/>
      <c r="M25" s="6">
        <f>'PPMs Proceso'!O57</f>
        <v>0</v>
      </c>
    </row>
    <row r="26" spans="1:13" x14ac:dyDescent="0.25">
      <c r="A26" s="1" t="s">
        <v>12</v>
      </c>
      <c r="B26" s="6">
        <f>'OOB Insp Final'!C3</f>
        <v>10</v>
      </c>
      <c r="C26" s="6">
        <v>0</v>
      </c>
      <c r="D26" s="6">
        <v>0</v>
      </c>
      <c r="E26" s="6">
        <v>0</v>
      </c>
      <c r="F26" s="6">
        <f>'OOB Insp Final'!C24</f>
        <v>0</v>
      </c>
      <c r="G26" s="6">
        <f>'OOB Insp Final'!C30</f>
        <v>0</v>
      </c>
      <c r="H26" s="6">
        <f>'OOB Insp Final'!C35</f>
        <v>0</v>
      </c>
      <c r="I26" s="6">
        <f>'OOB Insp Final'!C40</f>
        <v>0</v>
      </c>
      <c r="J26" s="6">
        <f>'OOB Insp Final'!C46</f>
        <v>0</v>
      </c>
      <c r="K26" s="6">
        <f>'OOB Insp Final'!C51</f>
        <v>0</v>
      </c>
      <c r="L26" s="6"/>
      <c r="M26" s="6">
        <f>'PPMs Proceso'!N57</f>
        <v>0</v>
      </c>
    </row>
    <row r="27" spans="1:13" x14ac:dyDescent="0.25">
      <c r="A27" s="14" t="s">
        <v>26</v>
      </c>
      <c r="B27" s="155">
        <v>0.95</v>
      </c>
      <c r="C27" s="155">
        <v>0.95</v>
      </c>
      <c r="D27" s="155">
        <v>0.95</v>
      </c>
      <c r="E27" s="155">
        <v>0.95</v>
      </c>
      <c r="F27" s="155">
        <v>0.95</v>
      </c>
      <c r="G27" s="155">
        <v>0.95</v>
      </c>
      <c r="H27" s="155">
        <v>0.95</v>
      </c>
      <c r="I27" s="155">
        <v>0.95</v>
      </c>
      <c r="J27" s="155">
        <v>0.95</v>
      </c>
      <c r="K27" s="155">
        <v>0.95</v>
      </c>
      <c r="L27" s="155">
        <v>0.95</v>
      </c>
      <c r="M27" s="155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PPMs Proceso</vt:lpstr>
      <vt:lpstr>PPM's 2013</vt:lpstr>
      <vt:lpstr>MM</vt:lpstr>
      <vt:lpstr>ITRON</vt:lpstr>
      <vt:lpstr>MOLDING</vt:lpstr>
      <vt:lpstr>SOLAR</vt:lpstr>
      <vt:lpstr>OOB Insp Final</vt:lpstr>
      <vt:lpstr>OOBA 2013</vt:lpstr>
      <vt:lpstr>OOBA-MM</vt:lpstr>
      <vt:lpstr>OOBA-ITRON</vt:lpstr>
      <vt:lpstr>OOBA-MOLD</vt:lpstr>
      <vt:lpstr>OOBA-SOLAR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Amavizca, Dina</dc:creator>
  <cp:lastModifiedBy>mb0982</cp:lastModifiedBy>
  <cp:lastPrinted>2010-12-16T15:00:43Z</cp:lastPrinted>
  <dcterms:created xsi:type="dcterms:W3CDTF">2010-12-16T14:17:16Z</dcterms:created>
  <dcterms:modified xsi:type="dcterms:W3CDTF">2013-01-21T16:12:58Z</dcterms:modified>
</cp:coreProperties>
</file>