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45b46d7d5d7293/Desktop/Columbia University Boot Camp/2023 0817 - Module 1.3 - Excel/Challenge/"/>
    </mc:Choice>
  </mc:AlternateContent>
  <xr:revisionPtr revIDLastSave="657" documentId="8_{C613790E-6EE2-4111-8D31-933DEA32AF18}" xr6:coauthVersionLast="47" xr6:coauthVersionMax="47" xr10:uidLastSave="{920F3FEE-CDE3-43EE-9BD9-5C8839A95D99}"/>
  <bookViews>
    <workbookView xWindow="-9135" yWindow="-16800" windowWidth="29040" windowHeight="15720" tabRatio="708" activeTab="5" xr2:uid="{00000000-000D-0000-FFFF-FFFF00000000}"/>
  </bookViews>
  <sheets>
    <sheet name="Pivot Table - Sub-Category" sheetId="3" r:id="rId1"/>
    <sheet name="Pivot Table - Category" sheetId="2" r:id="rId2"/>
    <sheet name="Pivot Table - Date Coversion" sheetId="8" r:id="rId3"/>
    <sheet name="Crowfunding Goal Analysis" sheetId="9" r:id="rId4"/>
    <sheet name="Statistical Analysis" sheetId="10" r:id="rId5"/>
    <sheet name="Crowdfunding" sheetId="1" r:id="rId6"/>
  </sheets>
  <definedNames>
    <definedName name="_xlnm._FilterDatabase" localSheetId="5" hidden="1">Crowdfunding!$A$1:$AC$1001</definedName>
    <definedName name="_xlnm._FilterDatabase" localSheetId="3" hidden="1">'Crowfunding Goal Analysis'!$C$3:$J$15</definedName>
    <definedName name="_xlnm._FilterDatabase" localSheetId="4" hidden="1">'Statistical Analysis'!$C$2:$E$26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01" i="1" l="1"/>
  <c r="Z999" i="1"/>
  <c r="Z997" i="1"/>
  <c r="Z995" i="1"/>
  <c r="Z994" i="1"/>
  <c r="Z993" i="1"/>
  <c r="Z991" i="1"/>
  <c r="Z989" i="1"/>
  <c r="Z986" i="1"/>
  <c r="Z985" i="1"/>
  <c r="Z983" i="1"/>
  <c r="Z981" i="1"/>
  <c r="Z980" i="1"/>
  <c r="Z978" i="1"/>
  <c r="Z977" i="1"/>
  <c r="Z976" i="1"/>
  <c r="Z974" i="1"/>
  <c r="Z971" i="1"/>
  <c r="Z970" i="1"/>
  <c r="Z969" i="1"/>
  <c r="Z968" i="1"/>
  <c r="Z967" i="1"/>
  <c r="Z966" i="1"/>
  <c r="Z964" i="1"/>
  <c r="Z963" i="1"/>
  <c r="Z960" i="1"/>
  <c r="Z959" i="1"/>
  <c r="Z957" i="1"/>
  <c r="Z956" i="1"/>
  <c r="Z954" i="1"/>
  <c r="Z953" i="1"/>
  <c r="Z951" i="1"/>
  <c r="Z950" i="1"/>
  <c r="Z945" i="1"/>
  <c r="Z942" i="1"/>
  <c r="Z940" i="1"/>
  <c r="Z939" i="1"/>
  <c r="Z937" i="1"/>
  <c r="Z936" i="1"/>
  <c r="Z935" i="1"/>
  <c r="Z934" i="1"/>
  <c r="Z932" i="1"/>
  <c r="Z931" i="1"/>
  <c r="Z930" i="1"/>
  <c r="Z927" i="1"/>
  <c r="Z926" i="1"/>
  <c r="Z925" i="1"/>
  <c r="Z924" i="1"/>
  <c r="Z922" i="1"/>
  <c r="Z920" i="1"/>
  <c r="Z919" i="1"/>
  <c r="Z917" i="1"/>
  <c r="Z914" i="1"/>
  <c r="Z913" i="1"/>
  <c r="Z912" i="1"/>
  <c r="Z911" i="1"/>
  <c r="Z910" i="1"/>
  <c r="Z908" i="1"/>
  <c r="Z907" i="1"/>
  <c r="Z905" i="1"/>
  <c r="Z904" i="1"/>
  <c r="Z903" i="1"/>
  <c r="Z901" i="1"/>
  <c r="Z898" i="1"/>
  <c r="Z896" i="1"/>
  <c r="Z895" i="1"/>
  <c r="Z894" i="1"/>
  <c r="Z893" i="1"/>
  <c r="Z892" i="1"/>
  <c r="Z891" i="1"/>
  <c r="Z890" i="1"/>
  <c r="Z887" i="1"/>
  <c r="Z885" i="1"/>
  <c r="Z884" i="1"/>
  <c r="Z882" i="1"/>
  <c r="Z881" i="1"/>
  <c r="Z876" i="1"/>
  <c r="Z875" i="1"/>
  <c r="Z874" i="1"/>
  <c r="Z873" i="1"/>
  <c r="Z870" i="1"/>
  <c r="Z869" i="1"/>
  <c r="Z868" i="1"/>
  <c r="Z867" i="1"/>
  <c r="Z866" i="1"/>
  <c r="Z865" i="1"/>
  <c r="Z864" i="1"/>
  <c r="Z863" i="1"/>
  <c r="Z862" i="1"/>
  <c r="Z859" i="1"/>
  <c r="Z858" i="1"/>
  <c r="Z857" i="1"/>
  <c r="Z856" i="1"/>
  <c r="Z855" i="1"/>
  <c r="Z853" i="1"/>
  <c r="Z851" i="1"/>
  <c r="Z850" i="1"/>
  <c r="Z849" i="1"/>
  <c r="Z848" i="1"/>
  <c r="Z847" i="1"/>
  <c r="Z846" i="1"/>
  <c r="Z844" i="1"/>
  <c r="Z843" i="1"/>
  <c r="Z842" i="1"/>
  <c r="Z841" i="1"/>
  <c r="Z840" i="1"/>
  <c r="Z839" i="1"/>
  <c r="Z836" i="1"/>
  <c r="Z835" i="1"/>
  <c r="Z834" i="1"/>
  <c r="Z833" i="1"/>
  <c r="Z829" i="1"/>
  <c r="Z828" i="1"/>
  <c r="Z827" i="1"/>
  <c r="Z826" i="1"/>
  <c r="Z825" i="1"/>
  <c r="Z824" i="1"/>
  <c r="Z823" i="1"/>
  <c r="Z822" i="1"/>
  <c r="Z820" i="1"/>
  <c r="Z819" i="1"/>
  <c r="Z818" i="1"/>
  <c r="Z817" i="1"/>
  <c r="Z815" i="1"/>
  <c r="Z814" i="1"/>
  <c r="Z812" i="1"/>
  <c r="Z809" i="1"/>
  <c r="Z808" i="1"/>
  <c r="Z806" i="1"/>
  <c r="Z805" i="1"/>
  <c r="Z804" i="1"/>
  <c r="Z803" i="1"/>
  <c r="Z800" i="1"/>
  <c r="Z799" i="1"/>
  <c r="Z796" i="1"/>
  <c r="Z795" i="1"/>
  <c r="Z792" i="1"/>
  <c r="Z790" i="1"/>
  <c r="Z788" i="1"/>
  <c r="Z787" i="1"/>
  <c r="Z786" i="1"/>
  <c r="Z785" i="1"/>
  <c r="Z784" i="1"/>
  <c r="Z783" i="1"/>
  <c r="Z782" i="1"/>
  <c r="Z780" i="1"/>
  <c r="Z776" i="1"/>
  <c r="Z775" i="1"/>
  <c r="Z774" i="1"/>
  <c r="Z773" i="1"/>
  <c r="Z772" i="1"/>
  <c r="Z770" i="1"/>
  <c r="Z767" i="1"/>
  <c r="Z766" i="1"/>
  <c r="Z765" i="1"/>
  <c r="Z764" i="1"/>
  <c r="Z763" i="1"/>
  <c r="Z760" i="1"/>
  <c r="Z759" i="1"/>
  <c r="Z758" i="1"/>
  <c r="Z757" i="1"/>
  <c r="Z756" i="1"/>
  <c r="Z755" i="1"/>
  <c r="Z754" i="1"/>
  <c r="Z753" i="1"/>
  <c r="Z751" i="1"/>
  <c r="Z750" i="1"/>
  <c r="Z749" i="1"/>
  <c r="Z748" i="1"/>
  <c r="Z746" i="1"/>
  <c r="Z744" i="1"/>
  <c r="Z743" i="1"/>
  <c r="Z739" i="1"/>
  <c r="Z738" i="1"/>
  <c r="Z737" i="1"/>
  <c r="Z736" i="1"/>
  <c r="Z735" i="1"/>
  <c r="Z733" i="1"/>
  <c r="Z732" i="1"/>
  <c r="Z731" i="1"/>
  <c r="Z729" i="1"/>
  <c r="Z728" i="1"/>
  <c r="Z726" i="1"/>
  <c r="Z725" i="1"/>
  <c r="Z724" i="1"/>
  <c r="Z723" i="1"/>
  <c r="Z722" i="1"/>
  <c r="Z721" i="1"/>
  <c r="Z720" i="1"/>
  <c r="Z719" i="1"/>
  <c r="Z718" i="1"/>
  <c r="Z716" i="1"/>
  <c r="Z715" i="1"/>
  <c r="Z714" i="1"/>
  <c r="Z712" i="1"/>
  <c r="Z711" i="1"/>
  <c r="Z710" i="1"/>
  <c r="Z709" i="1"/>
  <c r="Z708" i="1"/>
  <c r="Z706" i="1"/>
  <c r="Z705" i="1"/>
  <c r="Z703" i="1"/>
  <c r="Z700" i="1"/>
  <c r="Z699" i="1"/>
  <c r="Z697" i="1"/>
  <c r="Z693" i="1"/>
  <c r="Z692" i="1"/>
  <c r="Z691" i="1"/>
  <c r="Z690" i="1"/>
  <c r="Z689" i="1"/>
  <c r="Z688" i="1"/>
  <c r="Z686" i="1"/>
  <c r="Z685" i="1"/>
  <c r="Z684" i="1"/>
  <c r="Z681" i="1"/>
  <c r="Z680" i="1"/>
  <c r="Z678" i="1"/>
  <c r="Z677" i="1"/>
  <c r="Z676" i="1"/>
  <c r="Z673" i="1"/>
  <c r="Z672" i="1"/>
  <c r="Z671" i="1"/>
  <c r="Z669" i="1"/>
  <c r="Z668" i="1"/>
  <c r="Z667" i="1"/>
  <c r="Z660" i="1"/>
  <c r="Z657" i="1"/>
  <c r="Z656" i="1"/>
  <c r="Z655" i="1"/>
  <c r="Z654" i="1"/>
  <c r="Z650" i="1"/>
  <c r="Z645" i="1"/>
  <c r="Z644" i="1"/>
  <c r="Z643" i="1"/>
  <c r="Z641" i="1"/>
  <c r="Z637" i="1"/>
  <c r="Z636" i="1"/>
  <c r="Z634" i="1"/>
  <c r="Z633" i="1"/>
  <c r="Z632" i="1"/>
  <c r="Z630" i="1"/>
  <c r="Z629" i="1"/>
  <c r="Z628" i="1"/>
  <c r="Z626" i="1"/>
  <c r="Z625" i="1"/>
  <c r="Z623" i="1"/>
  <c r="Z622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0" i="1"/>
  <c r="Z599" i="1"/>
  <c r="Z597" i="1"/>
  <c r="Z595" i="1"/>
  <c r="Z593" i="1"/>
  <c r="Z588" i="1"/>
  <c r="Z587" i="1"/>
  <c r="Z586" i="1"/>
  <c r="Z585" i="1"/>
  <c r="Z582" i="1"/>
  <c r="Z581" i="1"/>
  <c r="Z579" i="1"/>
  <c r="Z576" i="1"/>
  <c r="Z575" i="1"/>
  <c r="Z574" i="1"/>
  <c r="Z572" i="1"/>
  <c r="Z571" i="1"/>
  <c r="Z570" i="1"/>
  <c r="Z569" i="1"/>
  <c r="Z567" i="1"/>
  <c r="Z565" i="1"/>
  <c r="Z563" i="1"/>
  <c r="Z562" i="1"/>
  <c r="Z561" i="1"/>
  <c r="Z560" i="1"/>
  <c r="Z559" i="1"/>
  <c r="Z558" i="1"/>
  <c r="Z557" i="1"/>
  <c r="Z556" i="1"/>
  <c r="Z552" i="1"/>
  <c r="Z551" i="1"/>
  <c r="Z550" i="1"/>
  <c r="Z549" i="1"/>
  <c r="Z548" i="1"/>
  <c r="Z546" i="1"/>
  <c r="Z542" i="1"/>
  <c r="Z539" i="1"/>
  <c r="Z538" i="1"/>
  <c r="Z537" i="1"/>
  <c r="Z535" i="1"/>
  <c r="Z534" i="1"/>
  <c r="Z533" i="1"/>
  <c r="Z528" i="1"/>
  <c r="Z525" i="1"/>
  <c r="Z523" i="1"/>
  <c r="Z522" i="1"/>
  <c r="Z521" i="1"/>
  <c r="Z519" i="1"/>
  <c r="Z516" i="1"/>
  <c r="Z515" i="1"/>
  <c r="Z514" i="1"/>
  <c r="Z512" i="1"/>
  <c r="Z510" i="1"/>
  <c r="Z508" i="1"/>
  <c r="Z505" i="1"/>
  <c r="Z504" i="1"/>
  <c r="Z497" i="1"/>
  <c r="Z496" i="1"/>
  <c r="Z495" i="1"/>
  <c r="Z494" i="1"/>
  <c r="Z493" i="1"/>
  <c r="Z492" i="1"/>
  <c r="Z491" i="1"/>
  <c r="Z490" i="1"/>
  <c r="Z489" i="1"/>
  <c r="Z486" i="1"/>
  <c r="Z482" i="1"/>
  <c r="Z481" i="1"/>
  <c r="Z480" i="1"/>
  <c r="Z477" i="1"/>
  <c r="Z476" i="1"/>
  <c r="Z475" i="1"/>
  <c r="Z473" i="1"/>
  <c r="Z472" i="1"/>
  <c r="Z471" i="1"/>
  <c r="Z469" i="1"/>
  <c r="Z468" i="1"/>
  <c r="Z467" i="1"/>
  <c r="Z466" i="1"/>
  <c r="Z465" i="1"/>
  <c r="Z463" i="1"/>
  <c r="Z462" i="1"/>
  <c r="Z460" i="1"/>
  <c r="Z458" i="1"/>
  <c r="Z457" i="1"/>
  <c r="Z453" i="1"/>
  <c r="Z451" i="1"/>
  <c r="Z449" i="1"/>
  <c r="Z447" i="1"/>
  <c r="Z446" i="1"/>
  <c r="Z445" i="1"/>
  <c r="Z444" i="1"/>
  <c r="Z442" i="1"/>
  <c r="Z441" i="1"/>
  <c r="Z440" i="1"/>
  <c r="Z439" i="1"/>
  <c r="Z438" i="1"/>
  <c r="Z437" i="1"/>
  <c r="Z436" i="1"/>
  <c r="Z433" i="1"/>
  <c r="Z431" i="1"/>
  <c r="Z429" i="1"/>
  <c r="Z428" i="1"/>
  <c r="Z427" i="1"/>
  <c r="Z424" i="1"/>
  <c r="Z422" i="1"/>
  <c r="Z421" i="1"/>
  <c r="Z415" i="1"/>
  <c r="Z414" i="1"/>
  <c r="Z413" i="1"/>
  <c r="Z412" i="1"/>
  <c r="Z410" i="1"/>
  <c r="Z409" i="1"/>
  <c r="Z408" i="1"/>
  <c r="Z406" i="1"/>
  <c r="Z403" i="1"/>
  <c r="Z400" i="1"/>
  <c r="Z399" i="1"/>
  <c r="Z398" i="1"/>
  <c r="Z397" i="1"/>
  <c r="Z396" i="1"/>
  <c r="Z395" i="1"/>
  <c r="Z392" i="1"/>
  <c r="Z391" i="1"/>
  <c r="Z390" i="1"/>
  <c r="Z387" i="1"/>
  <c r="Z386" i="1"/>
  <c r="Z385" i="1"/>
  <c r="Z383" i="1"/>
  <c r="Z382" i="1"/>
  <c r="Z378" i="1"/>
  <c r="Z375" i="1"/>
  <c r="Z374" i="1"/>
  <c r="Z372" i="1"/>
  <c r="Z371" i="1"/>
  <c r="Z370" i="1"/>
  <c r="Z368" i="1"/>
  <c r="Z367" i="1"/>
  <c r="Z366" i="1"/>
  <c r="Z365" i="1"/>
  <c r="Z364" i="1"/>
  <c r="Z363" i="1"/>
  <c r="Z362" i="1"/>
  <c r="Z361" i="1"/>
  <c r="Z359" i="1"/>
  <c r="Z357" i="1"/>
  <c r="Z356" i="1"/>
  <c r="Z355" i="1"/>
  <c r="Z353" i="1"/>
  <c r="Z349" i="1"/>
  <c r="Z341" i="1"/>
  <c r="Z340" i="1"/>
  <c r="Z339" i="1"/>
  <c r="Z337" i="1"/>
  <c r="Z336" i="1"/>
  <c r="Z335" i="1"/>
  <c r="Z334" i="1"/>
  <c r="Z333" i="1"/>
  <c r="Z332" i="1"/>
  <c r="Z331" i="1"/>
  <c r="Z330" i="1"/>
  <c r="Z326" i="1"/>
  <c r="Z324" i="1"/>
  <c r="Z321" i="1"/>
  <c r="Z316" i="1"/>
  <c r="Z315" i="1"/>
  <c r="Z314" i="1"/>
  <c r="Z313" i="1"/>
  <c r="Z311" i="1"/>
  <c r="Z309" i="1"/>
  <c r="Z307" i="1"/>
  <c r="Z306" i="1"/>
  <c r="Z303" i="1"/>
  <c r="Z300" i="1"/>
  <c r="Z296" i="1"/>
  <c r="Z295" i="1"/>
  <c r="Z293" i="1"/>
  <c r="Z291" i="1"/>
  <c r="Z289" i="1"/>
  <c r="Z288" i="1"/>
  <c r="Z287" i="1"/>
  <c r="Z284" i="1"/>
  <c r="Z282" i="1"/>
  <c r="Z281" i="1"/>
  <c r="Z280" i="1"/>
  <c r="Z279" i="1"/>
  <c r="Z277" i="1"/>
  <c r="Z275" i="1"/>
  <c r="Z274" i="1"/>
  <c r="Z273" i="1"/>
  <c r="Z272" i="1"/>
  <c r="Z271" i="1"/>
  <c r="Z270" i="1"/>
  <c r="Z269" i="1"/>
  <c r="Z267" i="1"/>
  <c r="Z266" i="1"/>
  <c r="Z265" i="1"/>
  <c r="Z264" i="1"/>
  <c r="Z262" i="1"/>
  <c r="Z261" i="1"/>
  <c r="Z260" i="1"/>
  <c r="Z259" i="1"/>
  <c r="Z257" i="1"/>
  <c r="Z256" i="1"/>
  <c r="Z254" i="1"/>
  <c r="Z251" i="1"/>
  <c r="Z250" i="1"/>
  <c r="Z249" i="1"/>
  <c r="Z248" i="1"/>
  <c r="Z247" i="1"/>
  <c r="Z246" i="1"/>
  <c r="Z245" i="1"/>
  <c r="Z244" i="1"/>
  <c r="Z243" i="1"/>
  <c r="Z242" i="1"/>
  <c r="Z240" i="1"/>
  <c r="Z239" i="1"/>
  <c r="Z236" i="1"/>
  <c r="Z235" i="1"/>
  <c r="Z234" i="1"/>
  <c r="Z233" i="1"/>
  <c r="Z232" i="1"/>
  <c r="Z231" i="1"/>
  <c r="Z230" i="1"/>
  <c r="Z229" i="1"/>
  <c r="Z228" i="1"/>
  <c r="Z227" i="1"/>
  <c r="Z226" i="1"/>
  <c r="Z224" i="1"/>
  <c r="Z221" i="1"/>
  <c r="Z220" i="1"/>
  <c r="Z218" i="1"/>
  <c r="Z216" i="1"/>
  <c r="Z215" i="1"/>
  <c r="Z214" i="1"/>
  <c r="Z211" i="1"/>
  <c r="Z210" i="1"/>
  <c r="Z209" i="1"/>
  <c r="Z208" i="1"/>
  <c r="Z207" i="1"/>
  <c r="Z205" i="1"/>
  <c r="Z204" i="1"/>
  <c r="Z203" i="1"/>
  <c r="Z199" i="1"/>
  <c r="Z197" i="1"/>
  <c r="Z196" i="1"/>
  <c r="Z191" i="1"/>
  <c r="Z189" i="1"/>
  <c r="Z186" i="1"/>
  <c r="Z184" i="1"/>
  <c r="Z182" i="1"/>
  <c r="Z181" i="1"/>
  <c r="Z179" i="1"/>
  <c r="Z176" i="1"/>
  <c r="Z175" i="1"/>
  <c r="Z171" i="1"/>
  <c r="Z169" i="1"/>
  <c r="Z168" i="1"/>
  <c r="Z167" i="1"/>
  <c r="Z166" i="1"/>
  <c r="Z165" i="1"/>
  <c r="Z164" i="1"/>
  <c r="Z162" i="1"/>
  <c r="Z161" i="1"/>
  <c r="Z160" i="1"/>
  <c r="Z158" i="1"/>
  <c r="Z154" i="1"/>
  <c r="Z151" i="1"/>
  <c r="Z150" i="1"/>
  <c r="Z149" i="1"/>
  <c r="Z148" i="1"/>
  <c r="Z147" i="1"/>
  <c r="Z146" i="1"/>
  <c r="Z145" i="1"/>
  <c r="Z144" i="1"/>
  <c r="Z143" i="1"/>
  <c r="Z142" i="1"/>
  <c r="Z139" i="1"/>
  <c r="Z138" i="1"/>
  <c r="Z135" i="1"/>
  <c r="Z134" i="1"/>
  <c r="Z133" i="1"/>
  <c r="Z132" i="1"/>
  <c r="Z131" i="1"/>
  <c r="Z130" i="1"/>
  <c r="Z127" i="1"/>
  <c r="Z126" i="1"/>
  <c r="Z123" i="1"/>
  <c r="Z122" i="1"/>
  <c r="Z121" i="1"/>
  <c r="Z120" i="1"/>
  <c r="Z119" i="1"/>
  <c r="Z116" i="1"/>
  <c r="Z115" i="1"/>
  <c r="Z114" i="1"/>
  <c r="Z113" i="1"/>
  <c r="Z110" i="1"/>
  <c r="Z109" i="1"/>
  <c r="Z108" i="1"/>
  <c r="Z107" i="1"/>
  <c r="Z106" i="1"/>
  <c r="Z104" i="1"/>
  <c r="Z103" i="1"/>
  <c r="Z101" i="1"/>
  <c r="Z99" i="1"/>
  <c r="Z98" i="1"/>
  <c r="Z97" i="1"/>
  <c r="Z96" i="1"/>
  <c r="Z95" i="1"/>
  <c r="Z94" i="1"/>
  <c r="Z91" i="1"/>
  <c r="Z90" i="1"/>
  <c r="Z88" i="1"/>
  <c r="Z87" i="1"/>
  <c r="Z86" i="1"/>
  <c r="Z84" i="1"/>
  <c r="Z83" i="1"/>
  <c r="Z82" i="1"/>
  <c r="Z80" i="1"/>
  <c r="Z77" i="1"/>
  <c r="Z76" i="1"/>
  <c r="Z75" i="1"/>
  <c r="Z74" i="1"/>
  <c r="Z73" i="1"/>
  <c r="Z72" i="1"/>
  <c r="Z71" i="1"/>
  <c r="Z70" i="1"/>
  <c r="Z69" i="1"/>
  <c r="Z67" i="1"/>
  <c r="Z64" i="1"/>
  <c r="Z62" i="1"/>
  <c r="Z61" i="1"/>
  <c r="Z60" i="1"/>
  <c r="Z59" i="1"/>
  <c r="Z58" i="1"/>
  <c r="Z57" i="1"/>
  <c r="Z55" i="1"/>
  <c r="Z51" i="1"/>
  <c r="Z50" i="1"/>
  <c r="Z49" i="1"/>
  <c r="Z48" i="1"/>
  <c r="Z46" i="1"/>
  <c r="Z45" i="1"/>
  <c r="Z44" i="1"/>
  <c r="Z43" i="1"/>
  <c r="Z42" i="1"/>
  <c r="Z40" i="1"/>
  <c r="Z39" i="1"/>
  <c r="Z38" i="1"/>
  <c r="Z37" i="1"/>
  <c r="Z36" i="1"/>
  <c r="Z35" i="1"/>
  <c r="Z33" i="1"/>
  <c r="Z32" i="1"/>
  <c r="Z31" i="1"/>
  <c r="Z30" i="1"/>
  <c r="Z28" i="1"/>
  <c r="Z27" i="1"/>
  <c r="Z26" i="1"/>
  <c r="Z25" i="1"/>
  <c r="Z24" i="1"/>
  <c r="Z22" i="1"/>
  <c r="Z20" i="1"/>
  <c r="Z19" i="1"/>
  <c r="Z18" i="1"/>
  <c r="Z15" i="1"/>
  <c r="Z12" i="1"/>
  <c r="Z10" i="1"/>
  <c r="Z9" i="1"/>
  <c r="Z7" i="1"/>
  <c r="Z4" i="1"/>
  <c r="Z3" i="1"/>
  <c r="Y2" i="1"/>
  <c r="Y1001" i="1"/>
  <c r="Y1000" i="1"/>
  <c r="Y999" i="1"/>
  <c r="Y998" i="1"/>
  <c r="Y996" i="1"/>
  <c r="Y995" i="1"/>
  <c r="Y992" i="1"/>
  <c r="Y990" i="1"/>
  <c r="Y988" i="1"/>
  <c r="Y987" i="1"/>
  <c r="Y984" i="1"/>
  <c r="Y982" i="1"/>
  <c r="Y979" i="1"/>
  <c r="Y975" i="1"/>
  <c r="Y973" i="1"/>
  <c r="Y972" i="1"/>
  <c r="Y965" i="1"/>
  <c r="Y962" i="1"/>
  <c r="Y961" i="1"/>
  <c r="Y958" i="1"/>
  <c r="Y955" i="1"/>
  <c r="Y954" i="1"/>
  <c r="Y952" i="1"/>
  <c r="Y950" i="1"/>
  <c r="Y949" i="1"/>
  <c r="Y948" i="1"/>
  <c r="Y947" i="1"/>
  <c r="Y946" i="1"/>
  <c r="Y944" i="1"/>
  <c r="Y943" i="1"/>
  <c r="Y942" i="1"/>
  <c r="Y941" i="1"/>
  <c r="Y939" i="1"/>
  <c r="Y938" i="1"/>
  <c r="Y933" i="1"/>
  <c r="Y929" i="1"/>
  <c r="Y928" i="1"/>
  <c r="Y923" i="1"/>
  <c r="Y921" i="1"/>
  <c r="Y919" i="1"/>
  <c r="Y918" i="1"/>
  <c r="Y916" i="1"/>
  <c r="Y915" i="1"/>
  <c r="Y912" i="1"/>
  <c r="Y909" i="1"/>
  <c r="Y906" i="1"/>
  <c r="Y905" i="1"/>
  <c r="Y902" i="1"/>
  <c r="Y900" i="1"/>
  <c r="Y899" i="1"/>
  <c r="Y897" i="1"/>
  <c r="Y889" i="1"/>
  <c r="Y888" i="1"/>
  <c r="Y886" i="1"/>
  <c r="Y883" i="1"/>
  <c r="Y880" i="1"/>
  <c r="Y879" i="1"/>
  <c r="Y878" i="1"/>
  <c r="Y877" i="1"/>
  <c r="Y872" i="1"/>
  <c r="Y871" i="1"/>
  <c r="Y868" i="1"/>
  <c r="Y861" i="1"/>
  <c r="Y860" i="1"/>
  <c r="Y854" i="1"/>
  <c r="Y852" i="1"/>
  <c r="Y846" i="1"/>
  <c r="Y845" i="1"/>
  <c r="Y838" i="1"/>
  <c r="Y837" i="1"/>
  <c r="Y832" i="1"/>
  <c r="Y831" i="1"/>
  <c r="Y830" i="1"/>
  <c r="Y821" i="1"/>
  <c r="Y816" i="1"/>
  <c r="Y813" i="1"/>
  <c r="Y811" i="1"/>
  <c r="Y810" i="1"/>
  <c r="Y807" i="1"/>
  <c r="Y802" i="1"/>
  <c r="Y801" i="1"/>
  <c r="Y798" i="1"/>
  <c r="Y797" i="1"/>
  <c r="Y794" i="1"/>
  <c r="Y793" i="1"/>
  <c r="Y792" i="1"/>
  <c r="Y791" i="1"/>
  <c r="Y790" i="1"/>
  <c r="Y789" i="1"/>
  <c r="Y783" i="1"/>
  <c r="Y781" i="1"/>
  <c r="Y779" i="1"/>
  <c r="Y778" i="1"/>
  <c r="Y777" i="1"/>
  <c r="Y773" i="1"/>
  <c r="Y771" i="1"/>
  <c r="Y769" i="1"/>
  <c r="Y768" i="1"/>
  <c r="Y762" i="1"/>
  <c r="Y761" i="1"/>
  <c r="Y754" i="1"/>
  <c r="Y752" i="1"/>
  <c r="Y750" i="1"/>
  <c r="Y747" i="1"/>
  <c r="Y745" i="1"/>
  <c r="Y742" i="1"/>
  <c r="Y741" i="1"/>
  <c r="Y740" i="1"/>
  <c r="Y738" i="1"/>
  <c r="Y734" i="1"/>
  <c r="Y733" i="1"/>
  <c r="Y730" i="1"/>
  <c r="Y728" i="1"/>
  <c r="Y727" i="1"/>
  <c r="Y723" i="1"/>
  <c r="Y722" i="1"/>
  <c r="Y717" i="1"/>
  <c r="Y713" i="1"/>
  <c r="Y707" i="1"/>
  <c r="Y704" i="1"/>
  <c r="Y702" i="1"/>
  <c r="Y701" i="1"/>
  <c r="Y698" i="1"/>
  <c r="Y696" i="1"/>
  <c r="Y695" i="1"/>
  <c r="Y694" i="1"/>
  <c r="Y687" i="1"/>
  <c r="Y683" i="1"/>
  <c r="Y682" i="1"/>
  <c r="Y680" i="1"/>
  <c r="Y679" i="1"/>
  <c r="Y676" i="1"/>
  <c r="Y675" i="1"/>
  <c r="Y674" i="1"/>
  <c r="Y670" i="1"/>
  <c r="Y668" i="1"/>
  <c r="Y666" i="1"/>
  <c r="Y665" i="1"/>
  <c r="Y664" i="1"/>
  <c r="Y663" i="1"/>
  <c r="Y662" i="1"/>
  <c r="Y661" i="1"/>
  <c r="Y660" i="1"/>
  <c r="Y659" i="1"/>
  <c r="Y658" i="1"/>
  <c r="Y653" i="1"/>
  <c r="Y652" i="1"/>
  <c r="Y651" i="1"/>
  <c r="Y650" i="1"/>
  <c r="Y649" i="1"/>
  <c r="Y648" i="1"/>
  <c r="Y647" i="1"/>
  <c r="Y646" i="1"/>
  <c r="Y642" i="1"/>
  <c r="Y641" i="1"/>
  <c r="Y640" i="1"/>
  <c r="Y639" i="1"/>
  <c r="Y638" i="1"/>
  <c r="Y636" i="1"/>
  <c r="Y635" i="1"/>
  <c r="Y634" i="1"/>
  <c r="Y632" i="1"/>
  <c r="Y631" i="1"/>
  <c r="Y627" i="1"/>
  <c r="Y624" i="1"/>
  <c r="Y621" i="1"/>
  <c r="Y620" i="1"/>
  <c r="Y613" i="1"/>
  <c r="Y602" i="1"/>
  <c r="Y601" i="1"/>
  <c r="Y598" i="1"/>
  <c r="Y596" i="1"/>
  <c r="Y594" i="1"/>
  <c r="Y592" i="1"/>
  <c r="Y591" i="1"/>
  <c r="Y590" i="1"/>
  <c r="Y589" i="1"/>
  <c r="Y584" i="1"/>
  <c r="Y583" i="1"/>
  <c r="Y580" i="1"/>
  <c r="Y579" i="1"/>
  <c r="Y578" i="1"/>
  <c r="Y577" i="1"/>
  <c r="Y574" i="1"/>
  <c r="Y573" i="1"/>
  <c r="Y568" i="1"/>
  <c r="Y566" i="1"/>
  <c r="Y564" i="1"/>
  <c r="Y555" i="1"/>
  <c r="Y554" i="1"/>
  <c r="Y553" i="1"/>
  <c r="Y552" i="1"/>
  <c r="Y547" i="1"/>
  <c r="Y545" i="1"/>
  <c r="Y544" i="1"/>
  <c r="Y543" i="1"/>
  <c r="Y541" i="1"/>
  <c r="Y540" i="1"/>
  <c r="Y536" i="1"/>
  <c r="Y533" i="1"/>
  <c r="Y532" i="1"/>
  <c r="Y531" i="1"/>
  <c r="Y530" i="1"/>
  <c r="Y529" i="1"/>
  <c r="Y527" i="1"/>
  <c r="Y526" i="1"/>
  <c r="Y524" i="1"/>
  <c r="Y520" i="1"/>
  <c r="Y518" i="1"/>
  <c r="Y517" i="1"/>
  <c r="Y516" i="1"/>
  <c r="Y515" i="1"/>
  <c r="Y513" i="1"/>
  <c r="Y511" i="1"/>
  <c r="Y509" i="1"/>
  <c r="Y507" i="1"/>
  <c r="Y506" i="1"/>
  <c r="Y503" i="1"/>
  <c r="Y502" i="1"/>
  <c r="Y501" i="1"/>
  <c r="Y500" i="1"/>
  <c r="Y499" i="1"/>
  <c r="Y498" i="1"/>
  <c r="Y494" i="1"/>
  <c r="Y488" i="1"/>
  <c r="Y487" i="1"/>
  <c r="Y485" i="1"/>
  <c r="Y484" i="1"/>
  <c r="Y483" i="1"/>
  <c r="Y479" i="1"/>
  <c r="Y478" i="1"/>
  <c r="Y474" i="1"/>
  <c r="Y470" i="1"/>
  <c r="Y464" i="1"/>
  <c r="Y461" i="1"/>
  <c r="Y459" i="1"/>
  <c r="Y456" i="1"/>
  <c r="Y455" i="1"/>
  <c r="Y454" i="1"/>
  <c r="Y452" i="1"/>
  <c r="Y450" i="1"/>
  <c r="Y449" i="1"/>
  <c r="Y448" i="1"/>
  <c r="Y445" i="1"/>
  <c r="Y443" i="1"/>
  <c r="Y436" i="1"/>
  <c r="Y435" i="1"/>
  <c r="Y434" i="1"/>
  <c r="Y432" i="1"/>
  <c r="Y431" i="1"/>
  <c r="Y430" i="1"/>
  <c r="Y426" i="1"/>
  <c r="Y425" i="1"/>
  <c r="Y423" i="1"/>
  <c r="Y420" i="1"/>
  <c r="Y419" i="1"/>
  <c r="Y418" i="1"/>
  <c r="Y417" i="1"/>
  <c r="Y416" i="1"/>
  <c r="Y415" i="1"/>
  <c r="Y412" i="1"/>
  <c r="Y411" i="1"/>
  <c r="Y407" i="1"/>
  <c r="Y405" i="1"/>
  <c r="Y404" i="1"/>
  <c r="Y402" i="1"/>
  <c r="Y401" i="1"/>
  <c r="Y394" i="1"/>
  <c r="Y393" i="1"/>
  <c r="Y390" i="1"/>
  <c r="Y389" i="1"/>
  <c r="Y388" i="1"/>
  <c r="Y384" i="1"/>
  <c r="Y381" i="1"/>
  <c r="Y380" i="1"/>
  <c r="Y379" i="1"/>
  <c r="Y377" i="1"/>
  <c r="Y376" i="1"/>
  <c r="Y373" i="1"/>
  <c r="Y369" i="1"/>
  <c r="Y360" i="1"/>
  <c r="Y358" i="1"/>
  <c r="Y357" i="1"/>
  <c r="Y354" i="1"/>
  <c r="Y352" i="1"/>
  <c r="Y351" i="1"/>
  <c r="Y350" i="1"/>
  <c r="Y348" i="1"/>
  <c r="Y347" i="1"/>
  <c r="Y346" i="1"/>
  <c r="Y345" i="1"/>
  <c r="Y344" i="1"/>
  <c r="Y343" i="1"/>
  <c r="Y342" i="1"/>
  <c r="Y341" i="1"/>
  <c r="Y338" i="1"/>
  <c r="Y331" i="1"/>
  <c r="Y329" i="1"/>
  <c r="Y328" i="1"/>
  <c r="Y327" i="1"/>
  <c r="Y325" i="1"/>
  <c r="Y323" i="1"/>
  <c r="Y322" i="1"/>
  <c r="Y321" i="1"/>
  <c r="Y320" i="1"/>
  <c r="Y319" i="1"/>
  <c r="Y318" i="1"/>
  <c r="Y317" i="1"/>
  <c r="Y312" i="1"/>
  <c r="Y311" i="1"/>
  <c r="Y310" i="1"/>
  <c r="Y308" i="1"/>
  <c r="Y305" i="1"/>
  <c r="Y304" i="1"/>
  <c r="Y302" i="1"/>
  <c r="Y301" i="1"/>
  <c r="Y299" i="1"/>
  <c r="Y298" i="1"/>
  <c r="Y297" i="1"/>
  <c r="Y295" i="1"/>
  <c r="Y294" i="1"/>
  <c r="Y292" i="1"/>
  <c r="Y290" i="1"/>
  <c r="Y288" i="1"/>
  <c r="Y286" i="1"/>
  <c r="Y285" i="1"/>
  <c r="Y283" i="1"/>
  <c r="Y278" i="1"/>
  <c r="Y276" i="1"/>
  <c r="Y273" i="1"/>
  <c r="Y272" i="1"/>
  <c r="Y268" i="1"/>
  <c r="Y263" i="1"/>
  <c r="Y258" i="1"/>
  <c r="Y255" i="1"/>
  <c r="Y253" i="1"/>
  <c r="Y252" i="1"/>
  <c r="Y241" i="1"/>
  <c r="Y238" i="1"/>
  <c r="Y237" i="1"/>
  <c r="Y233" i="1"/>
  <c r="Y225" i="1"/>
  <c r="Y223" i="1"/>
  <c r="Y222" i="1"/>
  <c r="Y219" i="1"/>
  <c r="Y217" i="1"/>
  <c r="Y213" i="1"/>
  <c r="Y212" i="1"/>
  <c r="Y211" i="1"/>
  <c r="Y208" i="1"/>
  <c r="Y206" i="1"/>
  <c r="Y204" i="1"/>
  <c r="Y202" i="1"/>
  <c r="Y201" i="1"/>
  <c r="Y200" i="1"/>
  <c r="Y198" i="1"/>
  <c r="Y195" i="1"/>
  <c r="Y194" i="1"/>
  <c r="Y193" i="1"/>
  <c r="Y192" i="1"/>
  <c r="Y191" i="1"/>
  <c r="Y190" i="1"/>
  <c r="Y188" i="1"/>
  <c r="Y187" i="1"/>
  <c r="Y185" i="1"/>
  <c r="Y183" i="1"/>
  <c r="Y180" i="1"/>
  <c r="Y178" i="1"/>
  <c r="Y177" i="1"/>
  <c r="Y174" i="1"/>
  <c r="Y173" i="1"/>
  <c r="Y172" i="1"/>
  <c r="Y170" i="1"/>
  <c r="Y163" i="1"/>
  <c r="Y159" i="1"/>
  <c r="Y158" i="1"/>
  <c r="Y157" i="1"/>
  <c r="Y156" i="1"/>
  <c r="Y155" i="1"/>
  <c r="Y153" i="1"/>
  <c r="Y152" i="1"/>
  <c r="Y148" i="1"/>
  <c r="Y141" i="1"/>
  <c r="Y140" i="1"/>
  <c r="Y138" i="1"/>
  <c r="Y137" i="1"/>
  <c r="Y136" i="1"/>
  <c r="Y131" i="1"/>
  <c r="Y130" i="1"/>
  <c r="Y129" i="1"/>
  <c r="Y128" i="1"/>
  <c r="Y125" i="1"/>
  <c r="Y124" i="1"/>
  <c r="Y118" i="1"/>
  <c r="Y117" i="1"/>
  <c r="Y112" i="1"/>
  <c r="Y111" i="1"/>
  <c r="Y105" i="1"/>
  <c r="Y102" i="1"/>
  <c r="Y100" i="1"/>
  <c r="Y95" i="1"/>
  <c r="Y93" i="1"/>
  <c r="Y92" i="1"/>
  <c r="Y89" i="1"/>
  <c r="Y85" i="1"/>
  <c r="Y81" i="1"/>
  <c r="Y79" i="1"/>
  <c r="Y78" i="1"/>
  <c r="Y71" i="1"/>
  <c r="Y68" i="1"/>
  <c r="Y66" i="1"/>
  <c r="Y65" i="1"/>
  <c r="Y63" i="1"/>
  <c r="Y56" i="1"/>
  <c r="Y54" i="1"/>
  <c r="Y53" i="1"/>
  <c r="Y52" i="1"/>
  <c r="Y47" i="1"/>
  <c r="Y41" i="1"/>
  <c r="Y34" i="1"/>
  <c r="Y29" i="1"/>
  <c r="Y28" i="1"/>
  <c r="Y23" i="1"/>
  <c r="Y21" i="1"/>
  <c r="Y20" i="1"/>
  <c r="Y17" i="1"/>
  <c r="Y16" i="1"/>
  <c r="Y14" i="1"/>
  <c r="Y13" i="1"/>
  <c r="Y11" i="1"/>
  <c r="Y10" i="1"/>
  <c r="Y8" i="1"/>
  <c r="Y6" i="1"/>
  <c r="Y5" i="1"/>
  <c r="W1001" i="1"/>
  <c r="W999" i="1"/>
  <c r="W997" i="1"/>
  <c r="W995" i="1"/>
  <c r="W994" i="1"/>
  <c r="W993" i="1"/>
  <c r="W991" i="1"/>
  <c r="W989" i="1"/>
  <c r="W986" i="1"/>
  <c r="W985" i="1"/>
  <c r="W983" i="1"/>
  <c r="W981" i="1"/>
  <c r="W980" i="1"/>
  <c r="W978" i="1"/>
  <c r="W977" i="1"/>
  <c r="W976" i="1"/>
  <c r="W974" i="1"/>
  <c r="W971" i="1"/>
  <c r="W970" i="1"/>
  <c r="W969" i="1"/>
  <c r="W968" i="1"/>
  <c r="W967" i="1"/>
  <c r="W966" i="1"/>
  <c r="W964" i="1"/>
  <c r="W963" i="1"/>
  <c r="W960" i="1"/>
  <c r="W959" i="1"/>
  <c r="W957" i="1"/>
  <c r="W956" i="1"/>
  <c r="W954" i="1"/>
  <c r="W953" i="1"/>
  <c r="W951" i="1"/>
  <c r="W950" i="1"/>
  <c r="W945" i="1"/>
  <c r="W942" i="1"/>
  <c r="W940" i="1"/>
  <c r="W939" i="1"/>
  <c r="W937" i="1"/>
  <c r="W936" i="1"/>
  <c r="W935" i="1"/>
  <c r="W934" i="1"/>
  <c r="W932" i="1"/>
  <c r="W931" i="1"/>
  <c r="W930" i="1"/>
  <c r="W927" i="1"/>
  <c r="W926" i="1"/>
  <c r="W925" i="1"/>
  <c r="W924" i="1"/>
  <c r="W922" i="1"/>
  <c r="W920" i="1"/>
  <c r="W919" i="1"/>
  <c r="W917" i="1"/>
  <c r="W914" i="1"/>
  <c r="W913" i="1"/>
  <c r="W912" i="1"/>
  <c r="W911" i="1"/>
  <c r="W910" i="1"/>
  <c r="W908" i="1"/>
  <c r="W907" i="1"/>
  <c r="W905" i="1"/>
  <c r="W904" i="1"/>
  <c r="W903" i="1"/>
  <c r="W901" i="1"/>
  <c r="W898" i="1"/>
  <c r="W896" i="1"/>
  <c r="W895" i="1"/>
  <c r="W894" i="1"/>
  <c r="W893" i="1"/>
  <c r="W892" i="1"/>
  <c r="W891" i="1"/>
  <c r="W890" i="1"/>
  <c r="W887" i="1"/>
  <c r="W885" i="1"/>
  <c r="W884" i="1"/>
  <c r="W882" i="1"/>
  <c r="W881" i="1"/>
  <c r="W876" i="1"/>
  <c r="W875" i="1"/>
  <c r="W874" i="1"/>
  <c r="W873" i="1"/>
  <c r="W870" i="1"/>
  <c r="W869" i="1"/>
  <c r="W868" i="1"/>
  <c r="W867" i="1"/>
  <c r="W866" i="1"/>
  <c r="W865" i="1"/>
  <c r="W864" i="1"/>
  <c r="W863" i="1"/>
  <c r="W862" i="1"/>
  <c r="W859" i="1"/>
  <c r="W858" i="1"/>
  <c r="W857" i="1"/>
  <c r="W856" i="1"/>
  <c r="W855" i="1"/>
  <c r="W853" i="1"/>
  <c r="W851" i="1"/>
  <c r="W850" i="1"/>
  <c r="W849" i="1"/>
  <c r="W848" i="1"/>
  <c r="W847" i="1"/>
  <c r="W846" i="1"/>
  <c r="W844" i="1"/>
  <c r="W843" i="1"/>
  <c r="W842" i="1"/>
  <c r="W841" i="1"/>
  <c r="W840" i="1"/>
  <c r="W839" i="1"/>
  <c r="W836" i="1"/>
  <c r="W835" i="1"/>
  <c r="W834" i="1"/>
  <c r="W833" i="1"/>
  <c r="W829" i="1"/>
  <c r="W828" i="1"/>
  <c r="W827" i="1"/>
  <c r="W826" i="1"/>
  <c r="W825" i="1"/>
  <c r="W824" i="1"/>
  <c r="W823" i="1"/>
  <c r="W822" i="1"/>
  <c r="W820" i="1"/>
  <c r="W819" i="1"/>
  <c r="W818" i="1"/>
  <c r="W817" i="1"/>
  <c r="W815" i="1"/>
  <c r="W814" i="1"/>
  <c r="W812" i="1"/>
  <c r="W809" i="1"/>
  <c r="W808" i="1"/>
  <c r="W806" i="1"/>
  <c r="W805" i="1"/>
  <c r="W804" i="1"/>
  <c r="W803" i="1"/>
  <c r="W800" i="1"/>
  <c r="W799" i="1"/>
  <c r="W796" i="1"/>
  <c r="W795" i="1"/>
  <c r="W792" i="1"/>
  <c r="W790" i="1"/>
  <c r="W788" i="1"/>
  <c r="W787" i="1"/>
  <c r="W786" i="1"/>
  <c r="W785" i="1"/>
  <c r="W784" i="1"/>
  <c r="W783" i="1"/>
  <c r="W782" i="1"/>
  <c r="W780" i="1"/>
  <c r="W776" i="1"/>
  <c r="W775" i="1"/>
  <c r="W774" i="1"/>
  <c r="W773" i="1"/>
  <c r="W772" i="1"/>
  <c r="W770" i="1"/>
  <c r="W767" i="1"/>
  <c r="W766" i="1"/>
  <c r="W765" i="1"/>
  <c r="W764" i="1"/>
  <c r="W763" i="1"/>
  <c r="W760" i="1"/>
  <c r="W759" i="1"/>
  <c r="W758" i="1"/>
  <c r="W757" i="1"/>
  <c r="W756" i="1"/>
  <c r="W755" i="1"/>
  <c r="W754" i="1"/>
  <c r="W753" i="1"/>
  <c r="W751" i="1"/>
  <c r="W750" i="1"/>
  <c r="W749" i="1"/>
  <c r="W748" i="1"/>
  <c r="W746" i="1"/>
  <c r="W744" i="1"/>
  <c r="W743" i="1"/>
  <c r="W739" i="1"/>
  <c r="W738" i="1"/>
  <c r="W737" i="1"/>
  <c r="W736" i="1"/>
  <c r="W735" i="1"/>
  <c r="W733" i="1"/>
  <c r="W732" i="1"/>
  <c r="W731" i="1"/>
  <c r="W729" i="1"/>
  <c r="W728" i="1"/>
  <c r="W726" i="1"/>
  <c r="W725" i="1"/>
  <c r="W724" i="1"/>
  <c r="W723" i="1"/>
  <c r="W722" i="1"/>
  <c r="W721" i="1"/>
  <c r="W720" i="1"/>
  <c r="W719" i="1"/>
  <c r="W718" i="1"/>
  <c r="W716" i="1"/>
  <c r="W715" i="1"/>
  <c r="W714" i="1"/>
  <c r="W712" i="1"/>
  <c r="W711" i="1"/>
  <c r="W710" i="1"/>
  <c r="W709" i="1"/>
  <c r="W708" i="1"/>
  <c r="W706" i="1"/>
  <c r="W705" i="1"/>
  <c r="W703" i="1"/>
  <c r="W700" i="1"/>
  <c r="W699" i="1"/>
  <c r="W697" i="1"/>
  <c r="W693" i="1"/>
  <c r="W692" i="1"/>
  <c r="W691" i="1"/>
  <c r="W690" i="1"/>
  <c r="W689" i="1"/>
  <c r="W688" i="1"/>
  <c r="W686" i="1"/>
  <c r="W685" i="1"/>
  <c r="W684" i="1"/>
  <c r="W681" i="1"/>
  <c r="W680" i="1"/>
  <c r="W678" i="1"/>
  <c r="W677" i="1"/>
  <c r="W676" i="1"/>
  <c r="W673" i="1"/>
  <c r="W672" i="1"/>
  <c r="W671" i="1"/>
  <c r="W669" i="1"/>
  <c r="W668" i="1"/>
  <c r="W667" i="1"/>
  <c r="W660" i="1"/>
  <c r="W657" i="1"/>
  <c r="W656" i="1"/>
  <c r="W655" i="1"/>
  <c r="W654" i="1"/>
  <c r="W650" i="1"/>
  <c r="W645" i="1"/>
  <c r="W644" i="1"/>
  <c r="W643" i="1"/>
  <c r="W641" i="1"/>
  <c r="W637" i="1"/>
  <c r="W636" i="1"/>
  <c r="W634" i="1"/>
  <c r="W633" i="1"/>
  <c r="W632" i="1"/>
  <c r="W630" i="1"/>
  <c r="W629" i="1"/>
  <c r="W628" i="1"/>
  <c r="W626" i="1"/>
  <c r="W625" i="1"/>
  <c r="W623" i="1"/>
  <c r="W622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0" i="1"/>
  <c r="W599" i="1"/>
  <c r="W597" i="1"/>
  <c r="W595" i="1"/>
  <c r="W593" i="1"/>
  <c r="W588" i="1"/>
  <c r="W587" i="1"/>
  <c r="W586" i="1"/>
  <c r="W585" i="1"/>
  <c r="W582" i="1"/>
  <c r="W581" i="1"/>
  <c r="W579" i="1"/>
  <c r="W576" i="1"/>
  <c r="W575" i="1"/>
  <c r="W574" i="1"/>
  <c r="W572" i="1"/>
  <c r="W571" i="1"/>
  <c r="W570" i="1"/>
  <c r="W569" i="1"/>
  <c r="W567" i="1"/>
  <c r="W565" i="1"/>
  <c r="W563" i="1"/>
  <c r="W562" i="1"/>
  <c r="W561" i="1"/>
  <c r="W560" i="1"/>
  <c r="W559" i="1"/>
  <c r="W558" i="1"/>
  <c r="W557" i="1"/>
  <c r="W556" i="1"/>
  <c r="W552" i="1"/>
  <c r="W551" i="1"/>
  <c r="W550" i="1"/>
  <c r="W549" i="1"/>
  <c r="W548" i="1"/>
  <c r="W546" i="1"/>
  <c r="W542" i="1"/>
  <c r="W539" i="1"/>
  <c r="W538" i="1"/>
  <c r="W537" i="1"/>
  <c r="W535" i="1"/>
  <c r="W534" i="1"/>
  <c r="W533" i="1"/>
  <c r="W528" i="1"/>
  <c r="W525" i="1"/>
  <c r="W523" i="1"/>
  <c r="W522" i="1"/>
  <c r="W521" i="1"/>
  <c r="W519" i="1"/>
  <c r="W516" i="1"/>
  <c r="W515" i="1"/>
  <c r="W514" i="1"/>
  <c r="W512" i="1"/>
  <c r="W510" i="1"/>
  <c r="W508" i="1"/>
  <c r="W505" i="1"/>
  <c r="W504" i="1"/>
  <c r="W497" i="1"/>
  <c r="W496" i="1"/>
  <c r="W495" i="1"/>
  <c r="W494" i="1"/>
  <c r="W493" i="1"/>
  <c r="W492" i="1"/>
  <c r="W491" i="1"/>
  <c r="W490" i="1"/>
  <c r="W489" i="1"/>
  <c r="W486" i="1"/>
  <c r="W482" i="1"/>
  <c r="W481" i="1"/>
  <c r="W480" i="1"/>
  <c r="W477" i="1"/>
  <c r="W476" i="1"/>
  <c r="W475" i="1"/>
  <c r="W473" i="1"/>
  <c r="W472" i="1"/>
  <c r="W471" i="1"/>
  <c r="W469" i="1"/>
  <c r="W468" i="1"/>
  <c r="W467" i="1"/>
  <c r="W466" i="1"/>
  <c r="W465" i="1"/>
  <c r="W463" i="1"/>
  <c r="W462" i="1"/>
  <c r="W460" i="1"/>
  <c r="W458" i="1"/>
  <c r="W457" i="1"/>
  <c r="W453" i="1"/>
  <c r="W451" i="1"/>
  <c r="W449" i="1"/>
  <c r="W447" i="1"/>
  <c r="W446" i="1"/>
  <c r="W445" i="1"/>
  <c r="W444" i="1"/>
  <c r="W442" i="1"/>
  <c r="W441" i="1"/>
  <c r="W440" i="1"/>
  <c r="W439" i="1"/>
  <c r="W438" i="1"/>
  <c r="W437" i="1"/>
  <c r="W436" i="1"/>
  <c r="W433" i="1"/>
  <c r="W431" i="1"/>
  <c r="W429" i="1"/>
  <c r="W428" i="1"/>
  <c r="W427" i="1"/>
  <c r="W424" i="1"/>
  <c r="W422" i="1"/>
  <c r="W421" i="1"/>
  <c r="W415" i="1"/>
  <c r="W414" i="1"/>
  <c r="W413" i="1"/>
  <c r="W412" i="1"/>
  <c r="W410" i="1"/>
  <c r="W409" i="1"/>
  <c r="W408" i="1"/>
  <c r="W406" i="1"/>
  <c r="W403" i="1"/>
  <c r="W400" i="1"/>
  <c r="W399" i="1"/>
  <c r="W398" i="1"/>
  <c r="W397" i="1"/>
  <c r="W396" i="1"/>
  <c r="W395" i="1"/>
  <c r="W392" i="1"/>
  <c r="W391" i="1"/>
  <c r="W390" i="1"/>
  <c r="W387" i="1"/>
  <c r="W386" i="1"/>
  <c r="W385" i="1"/>
  <c r="W383" i="1"/>
  <c r="W382" i="1"/>
  <c r="W378" i="1"/>
  <c r="W375" i="1"/>
  <c r="W374" i="1"/>
  <c r="W372" i="1"/>
  <c r="W371" i="1"/>
  <c r="W370" i="1"/>
  <c r="W368" i="1"/>
  <c r="W367" i="1"/>
  <c r="W366" i="1"/>
  <c r="W365" i="1"/>
  <c r="W364" i="1"/>
  <c r="W363" i="1"/>
  <c r="W362" i="1"/>
  <c r="W361" i="1"/>
  <c r="W359" i="1"/>
  <c r="W357" i="1"/>
  <c r="W356" i="1"/>
  <c r="W355" i="1"/>
  <c r="W353" i="1"/>
  <c r="W349" i="1"/>
  <c r="W341" i="1"/>
  <c r="W340" i="1"/>
  <c r="W339" i="1"/>
  <c r="W337" i="1"/>
  <c r="W336" i="1"/>
  <c r="W335" i="1"/>
  <c r="W334" i="1"/>
  <c r="W333" i="1"/>
  <c r="W332" i="1"/>
  <c r="W331" i="1"/>
  <c r="W330" i="1"/>
  <c r="W326" i="1"/>
  <c r="W324" i="1"/>
  <c r="W321" i="1"/>
  <c r="W316" i="1"/>
  <c r="W315" i="1"/>
  <c r="W314" i="1"/>
  <c r="W313" i="1"/>
  <c r="W311" i="1"/>
  <c r="W309" i="1"/>
  <c r="W307" i="1"/>
  <c r="W306" i="1"/>
  <c r="W303" i="1"/>
  <c r="W300" i="1"/>
  <c r="W296" i="1"/>
  <c r="W295" i="1"/>
  <c r="W293" i="1"/>
  <c r="W291" i="1"/>
  <c r="W289" i="1"/>
  <c r="W288" i="1"/>
  <c r="W287" i="1"/>
  <c r="W284" i="1"/>
  <c r="W282" i="1"/>
  <c r="W281" i="1"/>
  <c r="W280" i="1"/>
  <c r="W279" i="1"/>
  <c r="W277" i="1"/>
  <c r="W275" i="1"/>
  <c r="W274" i="1"/>
  <c r="W273" i="1"/>
  <c r="W272" i="1"/>
  <c r="W271" i="1"/>
  <c r="W270" i="1"/>
  <c r="W269" i="1"/>
  <c r="W267" i="1"/>
  <c r="W266" i="1"/>
  <c r="W265" i="1"/>
  <c r="W264" i="1"/>
  <c r="W262" i="1"/>
  <c r="W261" i="1"/>
  <c r="W260" i="1"/>
  <c r="W259" i="1"/>
  <c r="W257" i="1"/>
  <c r="W256" i="1"/>
  <c r="W254" i="1"/>
  <c r="W251" i="1"/>
  <c r="W250" i="1"/>
  <c r="W249" i="1"/>
  <c r="W248" i="1"/>
  <c r="W247" i="1"/>
  <c r="W246" i="1"/>
  <c r="W245" i="1"/>
  <c r="W244" i="1"/>
  <c r="W243" i="1"/>
  <c r="W242" i="1"/>
  <c r="W240" i="1"/>
  <c r="W239" i="1"/>
  <c r="W236" i="1"/>
  <c r="W235" i="1"/>
  <c r="W234" i="1"/>
  <c r="W233" i="1"/>
  <c r="W232" i="1"/>
  <c r="W231" i="1"/>
  <c r="W230" i="1"/>
  <c r="W229" i="1"/>
  <c r="W228" i="1"/>
  <c r="W227" i="1"/>
  <c r="W226" i="1"/>
  <c r="W224" i="1"/>
  <c r="W221" i="1"/>
  <c r="W220" i="1"/>
  <c r="W218" i="1"/>
  <c r="W216" i="1"/>
  <c r="W215" i="1"/>
  <c r="W214" i="1"/>
  <c r="W211" i="1"/>
  <c r="W210" i="1"/>
  <c r="W209" i="1"/>
  <c r="W208" i="1"/>
  <c r="W207" i="1"/>
  <c r="W205" i="1"/>
  <c r="W204" i="1"/>
  <c r="W203" i="1"/>
  <c r="W199" i="1"/>
  <c r="W197" i="1"/>
  <c r="W196" i="1"/>
  <c r="W191" i="1"/>
  <c r="W189" i="1"/>
  <c r="W186" i="1"/>
  <c r="W184" i="1"/>
  <c r="W182" i="1"/>
  <c r="W181" i="1"/>
  <c r="W179" i="1"/>
  <c r="W176" i="1"/>
  <c r="W175" i="1"/>
  <c r="W171" i="1"/>
  <c r="W169" i="1"/>
  <c r="W168" i="1"/>
  <c r="W167" i="1"/>
  <c r="W166" i="1"/>
  <c r="W165" i="1"/>
  <c r="W164" i="1"/>
  <c r="W162" i="1"/>
  <c r="W161" i="1"/>
  <c r="W160" i="1"/>
  <c r="W158" i="1"/>
  <c r="W154" i="1"/>
  <c r="W151" i="1"/>
  <c r="W150" i="1"/>
  <c r="W149" i="1"/>
  <c r="W148" i="1"/>
  <c r="W147" i="1"/>
  <c r="W146" i="1"/>
  <c r="W145" i="1"/>
  <c r="W144" i="1"/>
  <c r="W143" i="1"/>
  <c r="W142" i="1"/>
  <c r="W139" i="1"/>
  <c r="W138" i="1"/>
  <c r="W135" i="1"/>
  <c r="W134" i="1"/>
  <c r="W133" i="1"/>
  <c r="W132" i="1"/>
  <c r="W131" i="1"/>
  <c r="W130" i="1"/>
  <c r="W127" i="1"/>
  <c r="W126" i="1"/>
  <c r="W123" i="1"/>
  <c r="W122" i="1"/>
  <c r="W121" i="1"/>
  <c r="W120" i="1"/>
  <c r="W119" i="1"/>
  <c r="W116" i="1"/>
  <c r="W115" i="1"/>
  <c r="W114" i="1"/>
  <c r="W113" i="1"/>
  <c r="W110" i="1"/>
  <c r="W109" i="1"/>
  <c r="W108" i="1"/>
  <c r="W107" i="1"/>
  <c r="W106" i="1"/>
  <c r="W104" i="1"/>
  <c r="W103" i="1"/>
  <c r="W101" i="1"/>
  <c r="W99" i="1"/>
  <c r="W98" i="1"/>
  <c r="W97" i="1"/>
  <c r="W96" i="1"/>
  <c r="W95" i="1"/>
  <c r="W94" i="1"/>
  <c r="W91" i="1"/>
  <c r="W90" i="1"/>
  <c r="W88" i="1"/>
  <c r="W87" i="1"/>
  <c r="W86" i="1"/>
  <c r="W84" i="1"/>
  <c r="W83" i="1"/>
  <c r="W82" i="1"/>
  <c r="W80" i="1"/>
  <c r="W77" i="1"/>
  <c r="W76" i="1"/>
  <c r="W75" i="1"/>
  <c r="W74" i="1"/>
  <c r="W73" i="1"/>
  <c r="W72" i="1"/>
  <c r="W71" i="1"/>
  <c r="W70" i="1"/>
  <c r="W69" i="1"/>
  <c r="W67" i="1"/>
  <c r="W64" i="1"/>
  <c r="W62" i="1"/>
  <c r="W61" i="1"/>
  <c r="W60" i="1"/>
  <c r="W59" i="1"/>
  <c r="W58" i="1"/>
  <c r="W57" i="1"/>
  <c r="W55" i="1"/>
  <c r="W51" i="1"/>
  <c r="W50" i="1"/>
  <c r="W49" i="1"/>
  <c r="W48" i="1"/>
  <c r="W46" i="1"/>
  <c r="W45" i="1"/>
  <c r="W44" i="1"/>
  <c r="W43" i="1"/>
  <c r="W42" i="1"/>
  <c r="W40" i="1"/>
  <c r="W39" i="1"/>
  <c r="W38" i="1"/>
  <c r="W37" i="1"/>
  <c r="W36" i="1"/>
  <c r="W35" i="1"/>
  <c r="W33" i="1"/>
  <c r="W32" i="1"/>
  <c r="W31" i="1"/>
  <c r="W30" i="1"/>
  <c r="W28" i="1"/>
  <c r="W27" i="1"/>
  <c r="W26" i="1"/>
  <c r="W25" i="1"/>
  <c r="W24" i="1"/>
  <c r="W22" i="1"/>
  <c r="W20" i="1"/>
  <c r="W19" i="1"/>
  <c r="W18" i="1"/>
  <c r="W15" i="1"/>
  <c r="W12" i="1"/>
  <c r="W10" i="1"/>
  <c r="W9" i="1"/>
  <c r="W7" i="1"/>
  <c r="W4" i="1"/>
  <c r="W3" i="1"/>
  <c r="V2" i="1"/>
  <c r="V1001" i="1"/>
  <c r="V1000" i="1"/>
  <c r="V999" i="1"/>
  <c r="V998" i="1"/>
  <c r="V996" i="1"/>
  <c r="V995" i="1"/>
  <c r="V992" i="1"/>
  <c r="V990" i="1"/>
  <c r="V988" i="1"/>
  <c r="V987" i="1"/>
  <c r="V984" i="1"/>
  <c r="V982" i="1"/>
  <c r="V979" i="1"/>
  <c r="V975" i="1"/>
  <c r="V973" i="1"/>
  <c r="V972" i="1"/>
  <c r="V965" i="1"/>
  <c r="V962" i="1"/>
  <c r="V961" i="1"/>
  <c r="V958" i="1"/>
  <c r="V955" i="1"/>
  <c r="V954" i="1"/>
  <c r="V952" i="1"/>
  <c r="V950" i="1"/>
  <c r="V949" i="1"/>
  <c r="V948" i="1"/>
  <c r="V947" i="1"/>
  <c r="V946" i="1"/>
  <c r="V944" i="1"/>
  <c r="V943" i="1"/>
  <c r="V942" i="1"/>
  <c r="V941" i="1"/>
  <c r="V939" i="1"/>
  <c r="V938" i="1"/>
  <c r="V933" i="1"/>
  <c r="V929" i="1"/>
  <c r="V928" i="1"/>
  <c r="V923" i="1"/>
  <c r="V921" i="1"/>
  <c r="V919" i="1"/>
  <c r="V918" i="1"/>
  <c r="V916" i="1"/>
  <c r="V915" i="1"/>
  <c r="V912" i="1"/>
  <c r="V909" i="1"/>
  <c r="V906" i="1"/>
  <c r="V905" i="1"/>
  <c r="V902" i="1"/>
  <c r="V900" i="1"/>
  <c r="V899" i="1"/>
  <c r="V897" i="1"/>
  <c r="V889" i="1"/>
  <c r="V888" i="1"/>
  <c r="V886" i="1"/>
  <c r="V883" i="1"/>
  <c r="V880" i="1"/>
  <c r="V879" i="1"/>
  <c r="V878" i="1"/>
  <c r="V877" i="1"/>
  <c r="V872" i="1"/>
  <c r="V871" i="1"/>
  <c r="V868" i="1"/>
  <c r="V861" i="1"/>
  <c r="V860" i="1"/>
  <c r="V854" i="1"/>
  <c r="V852" i="1"/>
  <c r="V846" i="1"/>
  <c r="V845" i="1"/>
  <c r="V838" i="1"/>
  <c r="V837" i="1"/>
  <c r="V832" i="1"/>
  <c r="V831" i="1"/>
  <c r="V830" i="1"/>
  <c r="V821" i="1"/>
  <c r="V816" i="1"/>
  <c r="V813" i="1"/>
  <c r="V811" i="1"/>
  <c r="V810" i="1"/>
  <c r="V807" i="1"/>
  <c r="V802" i="1"/>
  <c r="V801" i="1"/>
  <c r="V798" i="1"/>
  <c r="V797" i="1"/>
  <c r="V794" i="1"/>
  <c r="V793" i="1"/>
  <c r="V792" i="1"/>
  <c r="V791" i="1"/>
  <c r="V790" i="1"/>
  <c r="V789" i="1"/>
  <c r="V783" i="1"/>
  <c r="V781" i="1"/>
  <c r="V779" i="1"/>
  <c r="V778" i="1"/>
  <c r="V777" i="1"/>
  <c r="V773" i="1"/>
  <c r="V771" i="1"/>
  <c r="V769" i="1"/>
  <c r="V768" i="1"/>
  <c r="V762" i="1"/>
  <c r="V761" i="1"/>
  <c r="V754" i="1"/>
  <c r="V752" i="1"/>
  <c r="V750" i="1"/>
  <c r="V747" i="1"/>
  <c r="V745" i="1"/>
  <c r="V742" i="1"/>
  <c r="V741" i="1"/>
  <c r="V740" i="1"/>
  <c r="V738" i="1"/>
  <c r="V734" i="1"/>
  <c r="V733" i="1"/>
  <c r="V730" i="1"/>
  <c r="V728" i="1"/>
  <c r="V727" i="1"/>
  <c r="V723" i="1"/>
  <c r="V722" i="1"/>
  <c r="V717" i="1"/>
  <c r="V713" i="1"/>
  <c r="V707" i="1"/>
  <c r="V704" i="1"/>
  <c r="V702" i="1"/>
  <c r="V701" i="1"/>
  <c r="V698" i="1"/>
  <c r="V696" i="1"/>
  <c r="V695" i="1"/>
  <c r="V694" i="1"/>
  <c r="V687" i="1"/>
  <c r="V683" i="1"/>
  <c r="V682" i="1"/>
  <c r="V680" i="1"/>
  <c r="V679" i="1"/>
  <c r="V676" i="1"/>
  <c r="V675" i="1"/>
  <c r="V674" i="1"/>
  <c r="V670" i="1"/>
  <c r="V668" i="1"/>
  <c r="V666" i="1"/>
  <c r="V665" i="1"/>
  <c r="V664" i="1"/>
  <c r="V663" i="1"/>
  <c r="V662" i="1"/>
  <c r="V661" i="1"/>
  <c r="V660" i="1"/>
  <c r="V659" i="1"/>
  <c r="V658" i="1"/>
  <c r="V653" i="1"/>
  <c r="V652" i="1"/>
  <c r="V651" i="1"/>
  <c r="V650" i="1"/>
  <c r="V649" i="1"/>
  <c r="V648" i="1"/>
  <c r="V647" i="1"/>
  <c r="V646" i="1"/>
  <c r="V642" i="1"/>
  <c r="V641" i="1"/>
  <c r="V640" i="1"/>
  <c r="V639" i="1"/>
  <c r="V638" i="1"/>
  <c r="V636" i="1"/>
  <c r="V635" i="1"/>
  <c r="V634" i="1"/>
  <c r="V632" i="1"/>
  <c r="V631" i="1"/>
  <c r="V627" i="1"/>
  <c r="V624" i="1"/>
  <c r="V621" i="1"/>
  <c r="V620" i="1"/>
  <c r="V613" i="1"/>
  <c r="V602" i="1"/>
  <c r="V601" i="1"/>
  <c r="V598" i="1"/>
  <c r="V596" i="1"/>
  <c r="V594" i="1"/>
  <c r="V592" i="1"/>
  <c r="V591" i="1"/>
  <c r="V590" i="1"/>
  <c r="V589" i="1"/>
  <c r="V584" i="1"/>
  <c r="V583" i="1"/>
  <c r="V580" i="1"/>
  <c r="V579" i="1"/>
  <c r="V578" i="1"/>
  <c r="V577" i="1"/>
  <c r="V574" i="1"/>
  <c r="V573" i="1"/>
  <c r="V568" i="1"/>
  <c r="V566" i="1"/>
  <c r="V564" i="1"/>
  <c r="V555" i="1"/>
  <c r="V554" i="1"/>
  <c r="V553" i="1"/>
  <c r="V552" i="1"/>
  <c r="V547" i="1"/>
  <c r="V545" i="1"/>
  <c r="V544" i="1"/>
  <c r="V543" i="1"/>
  <c r="V541" i="1"/>
  <c r="V540" i="1"/>
  <c r="V536" i="1"/>
  <c r="V533" i="1"/>
  <c r="V532" i="1"/>
  <c r="V531" i="1"/>
  <c r="V530" i="1"/>
  <c r="V529" i="1"/>
  <c r="V527" i="1"/>
  <c r="V526" i="1"/>
  <c r="V524" i="1"/>
  <c r="V520" i="1"/>
  <c r="V518" i="1"/>
  <c r="V517" i="1"/>
  <c r="V516" i="1"/>
  <c r="V515" i="1"/>
  <c r="V513" i="1"/>
  <c r="V511" i="1"/>
  <c r="V509" i="1"/>
  <c r="V507" i="1"/>
  <c r="V506" i="1"/>
  <c r="V503" i="1"/>
  <c r="V502" i="1"/>
  <c r="V501" i="1"/>
  <c r="V500" i="1"/>
  <c r="V499" i="1"/>
  <c r="V498" i="1"/>
  <c r="V494" i="1"/>
  <c r="V488" i="1"/>
  <c r="V487" i="1"/>
  <c r="V485" i="1"/>
  <c r="V484" i="1"/>
  <c r="V483" i="1"/>
  <c r="V479" i="1"/>
  <c r="V478" i="1"/>
  <c r="V474" i="1"/>
  <c r="V470" i="1"/>
  <c r="V464" i="1"/>
  <c r="V461" i="1"/>
  <c r="V459" i="1"/>
  <c r="V456" i="1"/>
  <c r="V455" i="1"/>
  <c r="V454" i="1"/>
  <c r="V452" i="1"/>
  <c r="V450" i="1"/>
  <c r="V449" i="1"/>
  <c r="V448" i="1"/>
  <c r="V445" i="1"/>
  <c r="V443" i="1"/>
  <c r="V436" i="1"/>
  <c r="V435" i="1"/>
  <c r="V434" i="1"/>
  <c r="V432" i="1"/>
  <c r="V431" i="1"/>
  <c r="V430" i="1"/>
  <c r="V426" i="1"/>
  <c r="V425" i="1"/>
  <c r="V423" i="1"/>
  <c r="V420" i="1"/>
  <c r="V419" i="1"/>
  <c r="V418" i="1"/>
  <c r="V417" i="1"/>
  <c r="V416" i="1"/>
  <c r="V415" i="1"/>
  <c r="V412" i="1"/>
  <c r="V411" i="1"/>
  <c r="V407" i="1"/>
  <c r="V405" i="1"/>
  <c r="V404" i="1"/>
  <c r="V402" i="1"/>
  <c r="V401" i="1"/>
  <c r="V394" i="1"/>
  <c r="V393" i="1"/>
  <c r="V390" i="1"/>
  <c r="V389" i="1"/>
  <c r="V388" i="1"/>
  <c r="V384" i="1"/>
  <c r="V381" i="1"/>
  <c r="V380" i="1"/>
  <c r="V379" i="1"/>
  <c r="V377" i="1"/>
  <c r="V376" i="1"/>
  <c r="V373" i="1"/>
  <c r="V369" i="1"/>
  <c r="V360" i="1"/>
  <c r="V358" i="1"/>
  <c r="V357" i="1"/>
  <c r="V354" i="1"/>
  <c r="V352" i="1"/>
  <c r="V351" i="1"/>
  <c r="V350" i="1"/>
  <c r="V348" i="1"/>
  <c r="V347" i="1"/>
  <c r="V346" i="1"/>
  <c r="V345" i="1"/>
  <c r="V344" i="1"/>
  <c r="V343" i="1"/>
  <c r="V342" i="1"/>
  <c r="V341" i="1"/>
  <c r="V338" i="1"/>
  <c r="V331" i="1"/>
  <c r="V329" i="1"/>
  <c r="V328" i="1"/>
  <c r="V327" i="1"/>
  <c r="V325" i="1"/>
  <c r="V323" i="1"/>
  <c r="V322" i="1"/>
  <c r="V321" i="1"/>
  <c r="V320" i="1"/>
  <c r="V319" i="1"/>
  <c r="V318" i="1"/>
  <c r="V317" i="1"/>
  <c r="V312" i="1"/>
  <c r="V311" i="1"/>
  <c r="V310" i="1"/>
  <c r="V308" i="1"/>
  <c r="V305" i="1"/>
  <c r="V304" i="1"/>
  <c r="V302" i="1"/>
  <c r="V301" i="1"/>
  <c r="V299" i="1"/>
  <c r="V298" i="1"/>
  <c r="V297" i="1"/>
  <c r="V295" i="1"/>
  <c r="V294" i="1"/>
  <c r="V292" i="1"/>
  <c r="V290" i="1"/>
  <c r="V288" i="1"/>
  <c r="V286" i="1"/>
  <c r="V285" i="1"/>
  <c r="V283" i="1"/>
  <c r="V278" i="1"/>
  <c r="V276" i="1"/>
  <c r="V273" i="1"/>
  <c r="V272" i="1"/>
  <c r="V268" i="1"/>
  <c r="V263" i="1"/>
  <c r="V258" i="1"/>
  <c r="V255" i="1"/>
  <c r="V253" i="1"/>
  <c r="V252" i="1"/>
  <c r="V241" i="1"/>
  <c r="V238" i="1"/>
  <c r="V237" i="1"/>
  <c r="V233" i="1"/>
  <c r="V225" i="1"/>
  <c r="V223" i="1"/>
  <c r="V222" i="1"/>
  <c r="V219" i="1"/>
  <c r="V217" i="1"/>
  <c r="V213" i="1"/>
  <c r="V212" i="1"/>
  <c r="V211" i="1"/>
  <c r="V208" i="1"/>
  <c r="V206" i="1"/>
  <c r="V204" i="1"/>
  <c r="V202" i="1"/>
  <c r="V201" i="1"/>
  <c r="V200" i="1"/>
  <c r="V198" i="1"/>
  <c r="V195" i="1"/>
  <c r="V194" i="1"/>
  <c r="V193" i="1"/>
  <c r="V192" i="1"/>
  <c r="V191" i="1"/>
  <c r="V190" i="1"/>
  <c r="V188" i="1"/>
  <c r="V187" i="1"/>
  <c r="V185" i="1"/>
  <c r="V183" i="1"/>
  <c r="V180" i="1"/>
  <c r="V178" i="1"/>
  <c r="V177" i="1"/>
  <c r="V174" i="1"/>
  <c r="V173" i="1"/>
  <c r="V172" i="1"/>
  <c r="V170" i="1"/>
  <c r="V163" i="1"/>
  <c r="V159" i="1"/>
  <c r="V158" i="1"/>
  <c r="V157" i="1"/>
  <c r="V156" i="1"/>
  <c r="V155" i="1"/>
  <c r="V153" i="1"/>
  <c r="V152" i="1"/>
  <c r="V148" i="1"/>
  <c r="V141" i="1"/>
  <c r="V140" i="1"/>
  <c r="V138" i="1"/>
  <c r="V137" i="1"/>
  <c r="V136" i="1"/>
  <c r="V131" i="1"/>
  <c r="V130" i="1"/>
  <c r="V129" i="1"/>
  <c r="V128" i="1"/>
  <c r="V125" i="1"/>
  <c r="V124" i="1"/>
  <c r="V118" i="1"/>
  <c r="V117" i="1"/>
  <c r="V112" i="1"/>
  <c r="V111" i="1"/>
  <c r="V105" i="1"/>
  <c r="V102" i="1"/>
  <c r="V100" i="1"/>
  <c r="V95" i="1"/>
  <c r="V93" i="1"/>
  <c r="V92" i="1"/>
  <c r="V89" i="1"/>
  <c r="V85" i="1"/>
  <c r="V81" i="1"/>
  <c r="V79" i="1"/>
  <c r="V78" i="1"/>
  <c r="V71" i="1"/>
  <c r="V68" i="1"/>
  <c r="V66" i="1"/>
  <c r="V65" i="1"/>
  <c r="V63" i="1"/>
  <c r="V56" i="1"/>
  <c r="V54" i="1"/>
  <c r="V53" i="1"/>
  <c r="V52" i="1"/>
  <c r="V47" i="1"/>
  <c r="V41" i="1"/>
  <c r="V34" i="1"/>
  <c r="V29" i="1"/>
  <c r="V28" i="1"/>
  <c r="V23" i="1"/>
  <c r="V21" i="1"/>
  <c r="V20" i="1"/>
  <c r="V17" i="1"/>
  <c r="V16" i="1"/>
  <c r="V14" i="1"/>
  <c r="V13" i="1"/>
  <c r="V11" i="1"/>
  <c r="V10" i="1"/>
  <c r="V8" i="1"/>
  <c r="V6" i="1"/>
  <c r="V5" i="1"/>
  <c r="E12" i="10" a="1"/>
  <c r="E12" i="10" s="1"/>
  <c r="E11" i="10" a="1"/>
  <c r="E11" i="10" s="1"/>
  <c r="D12" i="10" a="1"/>
  <c r="D12" i="10" s="1"/>
  <c r="D11" i="10" a="1"/>
  <c r="D11" i="10" s="1"/>
  <c r="E13" i="10" l="1"/>
  <c r="E16" i="10" s="1"/>
  <c r="W426" i="1" s="1"/>
  <c r="D13" i="10"/>
  <c r="D16" i="10" s="1"/>
  <c r="V787" i="1" s="1"/>
  <c r="V162" i="1"/>
  <c r="V146" i="1"/>
  <c r="V98" i="1"/>
  <c r="V673" i="1"/>
  <c r="V625" i="1"/>
  <c r="V593" i="1"/>
  <c r="V97" i="1"/>
  <c r="V49" i="1"/>
  <c r="V382" i="1"/>
  <c r="V960" i="1"/>
  <c r="V896" i="1"/>
  <c r="V848" i="1"/>
  <c r="V496" i="1"/>
  <c r="V480" i="1"/>
  <c r="V368" i="1"/>
  <c r="V366" i="1"/>
  <c r="V254" i="1"/>
  <c r="V30" i="1"/>
  <c r="V991" i="1"/>
  <c r="V959" i="1"/>
  <c r="V911" i="1"/>
  <c r="V623" i="1"/>
  <c r="V607" i="1"/>
  <c r="V559" i="1"/>
  <c r="V175" i="1"/>
  <c r="V143" i="1"/>
  <c r="V31" i="1"/>
  <c r="V820" i="1"/>
  <c r="V692" i="1"/>
  <c r="V164" i="1"/>
  <c r="V606" i="1"/>
  <c r="V558" i="1"/>
  <c r="V510" i="1"/>
  <c r="V893" i="1"/>
  <c r="V829" i="1"/>
  <c r="V749" i="1"/>
  <c r="V349" i="1"/>
  <c r="V333" i="1"/>
  <c r="V221" i="1"/>
  <c r="V924" i="1"/>
  <c r="V908" i="1"/>
  <c r="V876" i="1"/>
  <c r="V588" i="1"/>
  <c r="V572" i="1"/>
  <c r="V508" i="1"/>
  <c r="V859" i="1"/>
  <c r="V843" i="1"/>
  <c r="V795" i="1"/>
  <c r="V427" i="1"/>
  <c r="V267" i="1"/>
  <c r="V27" i="1"/>
  <c r="V826" i="1"/>
  <c r="V746" i="1"/>
  <c r="V618" i="1"/>
  <c r="V282" i="1"/>
  <c r="V266" i="1"/>
  <c r="V234" i="1"/>
  <c r="V645" i="1"/>
  <c r="V437" i="1"/>
  <c r="V884" i="1"/>
  <c r="V809" i="1"/>
  <c r="V729" i="1"/>
  <c r="V681" i="1"/>
  <c r="V361" i="1"/>
  <c r="V313" i="1"/>
  <c r="V281" i="1"/>
  <c r="V265" i="1"/>
  <c r="V309" i="1"/>
  <c r="V197" i="1"/>
  <c r="V964" i="1"/>
  <c r="V724" i="1"/>
  <c r="V744" i="1"/>
  <c r="V712" i="1"/>
  <c r="V616" i="1"/>
  <c r="V600" i="1"/>
  <c r="V184" i="1"/>
  <c r="V168" i="1"/>
  <c r="V120" i="1"/>
  <c r="V104" i="1"/>
  <c r="V24" i="1"/>
  <c r="V39" i="1"/>
  <c r="V7" i="1"/>
  <c r="V997" i="1"/>
  <c r="V853" i="1"/>
  <c r="V725" i="1"/>
  <c r="V597" i="1"/>
  <c r="V421" i="1"/>
  <c r="V245" i="1"/>
  <c r="V37" i="1"/>
  <c r="V772" i="1"/>
  <c r="V4" i="1"/>
  <c r="V983" i="1"/>
  <c r="V967" i="1"/>
  <c r="V951" i="1"/>
  <c r="V935" i="1"/>
  <c r="V903" i="1"/>
  <c r="V887" i="1"/>
  <c r="V855" i="1"/>
  <c r="V839" i="1"/>
  <c r="V823" i="1"/>
  <c r="V775" i="1"/>
  <c r="V759" i="1"/>
  <c r="V743" i="1"/>
  <c r="V711" i="1"/>
  <c r="V615" i="1"/>
  <c r="V599" i="1"/>
  <c r="V567" i="1"/>
  <c r="V551" i="1"/>
  <c r="V535" i="1"/>
  <c r="V519" i="1"/>
  <c r="V471" i="1"/>
  <c r="V439" i="1"/>
  <c r="V391" i="1"/>
  <c r="V375" i="1"/>
  <c r="V359" i="1"/>
  <c r="V279" i="1"/>
  <c r="V247" i="1"/>
  <c r="V231" i="1"/>
  <c r="V215" i="1"/>
  <c r="V199" i="1"/>
  <c r="V167" i="1"/>
  <c r="V151" i="1"/>
  <c r="V135" i="1"/>
  <c r="V119" i="1"/>
  <c r="V103" i="1"/>
  <c r="V87" i="1"/>
  <c r="V917" i="1"/>
  <c r="V757" i="1"/>
  <c r="V693" i="1"/>
  <c r="V629" i="1"/>
  <c r="V453" i="1"/>
  <c r="V293" i="1"/>
  <c r="V756" i="1"/>
  <c r="V644" i="1"/>
  <c r="V372" i="1"/>
  <c r="V966" i="1"/>
  <c r="V934" i="1"/>
  <c r="V870" i="1"/>
  <c r="V822" i="1"/>
  <c r="V806" i="1"/>
  <c r="V774" i="1"/>
  <c r="V758" i="1"/>
  <c r="V726" i="1"/>
  <c r="V710" i="1"/>
  <c r="V678" i="1"/>
  <c r="V630" i="1"/>
  <c r="V614" i="1"/>
  <c r="V582" i="1"/>
  <c r="V550" i="1"/>
  <c r="V534" i="1"/>
  <c r="V486" i="1"/>
  <c r="V438" i="1"/>
  <c r="V422" i="1"/>
  <c r="V406" i="1"/>
  <c r="V374" i="1"/>
  <c r="V326" i="1"/>
  <c r="V262" i="1"/>
  <c r="V246" i="1"/>
  <c r="V230" i="1"/>
  <c r="V214" i="1"/>
  <c r="V182" i="1"/>
  <c r="V166" i="1"/>
  <c r="V150" i="1"/>
  <c r="V134" i="1"/>
  <c r="V86" i="1"/>
  <c r="V70" i="1"/>
  <c r="V38" i="1"/>
  <c r="V22" i="1"/>
  <c r="V885" i="1"/>
  <c r="V709" i="1"/>
  <c r="V229" i="1"/>
  <c r="V628" i="1"/>
  <c r="V260" i="1"/>
  <c r="V387" i="1"/>
  <c r="V227" i="1"/>
  <c r="V451" i="1"/>
  <c r="V99" i="1"/>
  <c r="V355" i="1"/>
  <c r="V819" i="1"/>
  <c r="V371" i="1"/>
  <c r="V595" i="1"/>
  <c r="V51" i="1"/>
  <c r="V307" i="1"/>
  <c r="V291" i="1"/>
  <c r="V691" i="1"/>
  <c r="V611" i="1"/>
  <c r="V867" i="1"/>
  <c r="V19" i="1"/>
  <c r="V67" i="1"/>
  <c r="V339" i="1"/>
  <c r="V755" i="1"/>
  <c r="V147" i="1"/>
  <c r="V179" i="1"/>
  <c r="V243" i="1"/>
  <c r="D15" i="10"/>
  <c r="V216" i="1" l="1"/>
  <c r="V760" i="1"/>
  <c r="V469" i="1"/>
  <c r="V409" i="1"/>
  <c r="V825" i="1"/>
  <c r="V805" i="1"/>
  <c r="V314" i="1"/>
  <c r="V842" i="1"/>
  <c r="V475" i="1"/>
  <c r="V875" i="1"/>
  <c r="V604" i="1"/>
  <c r="V940" i="1"/>
  <c r="V365" i="1"/>
  <c r="V925" i="1"/>
  <c r="V622" i="1"/>
  <c r="V980" i="1"/>
  <c r="V207" i="1"/>
  <c r="V655" i="1"/>
  <c r="V116" i="1"/>
  <c r="V32" i="1"/>
  <c r="V512" i="1"/>
  <c r="V976" i="1"/>
  <c r="V113" i="1"/>
  <c r="V753" i="1"/>
  <c r="V210" i="1"/>
  <c r="V232" i="1"/>
  <c r="V776" i="1"/>
  <c r="V677" i="1"/>
  <c r="V441" i="1"/>
  <c r="V841" i="1"/>
  <c r="V901" i="1"/>
  <c r="V330" i="1"/>
  <c r="V858" i="1"/>
  <c r="V523" i="1"/>
  <c r="V891" i="1"/>
  <c r="V684" i="1"/>
  <c r="V956" i="1"/>
  <c r="V397" i="1"/>
  <c r="V957" i="1"/>
  <c r="V654" i="1"/>
  <c r="V149" i="1"/>
  <c r="V239" i="1"/>
  <c r="V671" i="1"/>
  <c r="V244" i="1"/>
  <c r="V48" i="1"/>
  <c r="V528" i="1"/>
  <c r="V132" i="1"/>
  <c r="V145" i="1"/>
  <c r="V785" i="1"/>
  <c r="V226" i="1"/>
  <c r="V248" i="1"/>
  <c r="V808" i="1"/>
  <c r="V869" i="1"/>
  <c r="V457" i="1"/>
  <c r="V857" i="1"/>
  <c r="V26" i="1"/>
  <c r="V362" i="1"/>
  <c r="V874" i="1"/>
  <c r="V539" i="1"/>
  <c r="V907" i="1"/>
  <c r="V700" i="1"/>
  <c r="V356" i="1"/>
  <c r="V413" i="1"/>
  <c r="V989" i="1"/>
  <c r="V686" i="1"/>
  <c r="V581" i="1"/>
  <c r="V271" i="1"/>
  <c r="V703" i="1"/>
  <c r="V804" i="1"/>
  <c r="V64" i="1"/>
  <c r="V560" i="1"/>
  <c r="V708" i="1"/>
  <c r="V161" i="1"/>
  <c r="V817" i="1"/>
  <c r="V562" i="1"/>
  <c r="V264" i="1"/>
  <c r="V824" i="1"/>
  <c r="V981" i="1"/>
  <c r="V473" i="1"/>
  <c r="V873" i="1"/>
  <c r="V42" i="1"/>
  <c r="V378" i="1"/>
  <c r="V890" i="1"/>
  <c r="V571" i="1"/>
  <c r="V971" i="1"/>
  <c r="V716" i="1"/>
  <c r="V133" i="1"/>
  <c r="V429" i="1"/>
  <c r="V101" i="1"/>
  <c r="V718" i="1"/>
  <c r="V75" i="1"/>
  <c r="V287" i="1"/>
  <c r="V719" i="1"/>
  <c r="V932" i="1"/>
  <c r="V80" i="1"/>
  <c r="V576" i="1"/>
  <c r="V181" i="1"/>
  <c r="V209" i="1"/>
  <c r="V833" i="1"/>
  <c r="V610" i="1"/>
  <c r="V280" i="1"/>
  <c r="V840" i="1"/>
  <c r="V55" i="1"/>
  <c r="V489" i="1"/>
  <c r="V937" i="1"/>
  <c r="V58" i="1"/>
  <c r="V410" i="1"/>
  <c r="V922" i="1"/>
  <c r="V587" i="1"/>
  <c r="V332" i="1"/>
  <c r="V732" i="1"/>
  <c r="V107" i="1"/>
  <c r="V477" i="1"/>
  <c r="V171" i="1"/>
  <c r="V766" i="1"/>
  <c r="V203" i="1"/>
  <c r="V303" i="1"/>
  <c r="V735" i="1"/>
  <c r="V165" i="1"/>
  <c r="V96" i="1"/>
  <c r="V608" i="1"/>
  <c r="V59" i="1"/>
  <c r="V337" i="1"/>
  <c r="V849" i="1"/>
  <c r="V626" i="1"/>
  <c r="V296" i="1"/>
  <c r="V856" i="1"/>
  <c r="V9" i="1"/>
  <c r="V505" i="1"/>
  <c r="V953" i="1"/>
  <c r="V74" i="1"/>
  <c r="V442" i="1"/>
  <c r="V970" i="1"/>
  <c r="V603" i="1"/>
  <c r="V364" i="1"/>
  <c r="V748" i="1"/>
  <c r="V12" i="1"/>
  <c r="V493" i="1"/>
  <c r="V60" i="1"/>
  <c r="V782" i="1"/>
  <c r="V315" i="1"/>
  <c r="V335" i="1"/>
  <c r="V751" i="1"/>
  <c r="V549" i="1"/>
  <c r="V144" i="1"/>
  <c r="V656" i="1"/>
  <c r="V139" i="1"/>
  <c r="V353" i="1"/>
  <c r="V865" i="1"/>
  <c r="V690" i="1"/>
  <c r="V392" i="1"/>
  <c r="V904" i="1"/>
  <c r="V25" i="1"/>
  <c r="V521" i="1"/>
  <c r="V969" i="1"/>
  <c r="V90" i="1"/>
  <c r="V458" i="1"/>
  <c r="V986" i="1"/>
  <c r="V619" i="1"/>
  <c r="V396" i="1"/>
  <c r="V764" i="1"/>
  <c r="V45" i="1"/>
  <c r="V525" i="1"/>
  <c r="V142" i="1"/>
  <c r="V814" i="1"/>
  <c r="V395" i="1"/>
  <c r="V367" i="1"/>
  <c r="V767" i="1"/>
  <c r="V91" i="1"/>
  <c r="V160" i="1"/>
  <c r="V672" i="1"/>
  <c r="V491" i="1"/>
  <c r="V385" i="1"/>
  <c r="V881" i="1"/>
  <c r="V706" i="1"/>
  <c r="V408" i="1"/>
  <c r="V920" i="1"/>
  <c r="V57" i="1"/>
  <c r="V537" i="1"/>
  <c r="V985" i="1"/>
  <c r="V106" i="1"/>
  <c r="V490" i="1"/>
  <c r="V228" i="1"/>
  <c r="V667" i="1"/>
  <c r="V428" i="1"/>
  <c r="V780" i="1"/>
  <c r="V61" i="1"/>
  <c r="V557" i="1"/>
  <c r="V270" i="1"/>
  <c r="V862" i="1"/>
  <c r="V108" i="1"/>
  <c r="V383" i="1"/>
  <c r="V799" i="1"/>
  <c r="V251" i="1"/>
  <c r="V176" i="1"/>
  <c r="V688" i="1"/>
  <c r="V76" i="1"/>
  <c r="V433" i="1"/>
  <c r="V913" i="1"/>
  <c r="V994" i="1"/>
  <c r="V424" i="1"/>
  <c r="V936" i="1"/>
  <c r="V73" i="1"/>
  <c r="V569" i="1"/>
  <c r="V196" i="1"/>
  <c r="V122" i="1"/>
  <c r="V522" i="1"/>
  <c r="V612" i="1"/>
  <c r="V699" i="1"/>
  <c r="V444" i="1"/>
  <c r="V796" i="1"/>
  <c r="V77" i="1"/>
  <c r="V605" i="1"/>
  <c r="V334" i="1"/>
  <c r="V894" i="1"/>
  <c r="V62" i="1"/>
  <c r="V399" i="1"/>
  <c r="V815" i="1"/>
  <c r="V363" i="1"/>
  <c r="V224" i="1"/>
  <c r="V720" i="1"/>
  <c r="V236" i="1"/>
  <c r="V465" i="1"/>
  <c r="V945" i="1"/>
  <c r="V963" i="1"/>
  <c r="V40" i="1"/>
  <c r="V440" i="1"/>
  <c r="V968" i="1"/>
  <c r="V121" i="1"/>
  <c r="V585" i="1"/>
  <c r="V324" i="1"/>
  <c r="V154" i="1"/>
  <c r="V538" i="1"/>
  <c r="V836" i="1"/>
  <c r="V715" i="1"/>
  <c r="V460" i="1"/>
  <c r="V812" i="1"/>
  <c r="V109" i="1"/>
  <c r="V637" i="1"/>
  <c r="V414" i="1"/>
  <c r="V910" i="1"/>
  <c r="V110" i="1"/>
  <c r="V447" i="1"/>
  <c r="V847" i="1"/>
  <c r="V44" i="1"/>
  <c r="V240" i="1"/>
  <c r="V736" i="1"/>
  <c r="V316" i="1"/>
  <c r="V481" i="1"/>
  <c r="V977" i="1"/>
  <c r="V275" i="1"/>
  <c r="V72" i="1"/>
  <c r="V472" i="1"/>
  <c r="V36" i="1"/>
  <c r="V169" i="1"/>
  <c r="V617" i="1"/>
  <c r="V468" i="1"/>
  <c r="V186" i="1"/>
  <c r="V570" i="1"/>
  <c r="V261" i="1"/>
  <c r="V731" i="1"/>
  <c r="V476" i="1"/>
  <c r="V828" i="1"/>
  <c r="V189" i="1"/>
  <c r="V669" i="1"/>
  <c r="V446" i="1"/>
  <c r="V926" i="1"/>
  <c r="V398" i="1"/>
  <c r="V463" i="1"/>
  <c r="V863" i="1"/>
  <c r="V220" i="1"/>
  <c r="V256" i="1"/>
  <c r="V784" i="1"/>
  <c r="V46" i="1"/>
  <c r="V497" i="1"/>
  <c r="V69" i="1"/>
  <c r="V643" i="1"/>
  <c r="V88" i="1"/>
  <c r="V504" i="1"/>
  <c r="V340" i="1"/>
  <c r="V249" i="1"/>
  <c r="V633" i="1"/>
  <c r="V788" i="1"/>
  <c r="V218" i="1"/>
  <c r="V586" i="1"/>
  <c r="V565" i="1"/>
  <c r="V763" i="1"/>
  <c r="V492" i="1"/>
  <c r="V844" i="1"/>
  <c r="V205" i="1"/>
  <c r="V685" i="1"/>
  <c r="V462" i="1"/>
  <c r="V974" i="1"/>
  <c r="V15" i="1"/>
  <c r="V495" i="1"/>
  <c r="V895" i="1"/>
  <c r="V284" i="1"/>
  <c r="V336" i="1"/>
  <c r="V800" i="1"/>
  <c r="V126" i="1"/>
  <c r="V561" i="1"/>
  <c r="V82" i="1"/>
  <c r="V563" i="1"/>
  <c r="V697" i="1"/>
  <c r="V277" i="1"/>
  <c r="V250" i="1"/>
  <c r="V714" i="1"/>
  <c r="V123" i="1"/>
  <c r="V827" i="1"/>
  <c r="V556" i="1"/>
  <c r="V892" i="1"/>
  <c r="V269" i="1"/>
  <c r="V765" i="1"/>
  <c r="V542" i="1"/>
  <c r="V548" i="1"/>
  <c r="V127" i="1"/>
  <c r="V575" i="1"/>
  <c r="V927" i="1"/>
  <c r="V94" i="1"/>
  <c r="V400" i="1"/>
  <c r="V864" i="1"/>
  <c r="V33" i="1"/>
  <c r="V609" i="1"/>
  <c r="V114" i="1"/>
  <c r="W217" i="1"/>
  <c r="W206" i="1"/>
  <c r="W194" i="1"/>
  <c r="W346" i="1"/>
  <c r="W651" i="1"/>
  <c r="W317" i="1"/>
  <c r="W877" i="1"/>
  <c r="W238" i="1"/>
  <c r="W958" i="1"/>
  <c r="W351" i="1"/>
  <c r="W811" i="1"/>
  <c r="W464" i="1"/>
  <c r="W459" i="1"/>
  <c r="W513" i="1"/>
  <c r="W258" i="1"/>
  <c r="W802" i="1"/>
  <c r="W771" i="1"/>
  <c r="W420" i="1"/>
  <c r="W53" i="1"/>
  <c r="W933" i="1"/>
  <c r="W342" i="1"/>
  <c r="W918" i="1"/>
  <c r="W583" i="1"/>
  <c r="W136" i="1"/>
  <c r="W696" i="1"/>
  <c r="W345" i="1"/>
  <c r="W253" i="1"/>
  <c r="W794" i="1"/>
  <c r="W222" i="1"/>
  <c r="W503" i="1"/>
  <c r="E15" i="10"/>
  <c r="W779" i="1"/>
  <c r="W381" i="1"/>
  <c r="W909" i="1"/>
  <c r="W286" i="1"/>
  <c r="W990" i="1"/>
  <c r="W479" i="1"/>
  <c r="W987" i="1"/>
  <c r="W544" i="1"/>
  <c r="W955" i="1"/>
  <c r="W529" i="1"/>
  <c r="W290" i="1"/>
  <c r="W946" i="1"/>
  <c r="W883" i="1"/>
  <c r="W452" i="1"/>
  <c r="W85" i="1"/>
  <c r="W949" i="1"/>
  <c r="W358" i="1"/>
  <c r="W982" i="1"/>
  <c r="W631" i="1"/>
  <c r="W152" i="1"/>
  <c r="W872" i="1"/>
  <c r="W377" i="1"/>
  <c r="V770" i="1"/>
  <c r="V115" i="1"/>
  <c r="W813" i="1"/>
  <c r="W369" i="1"/>
  <c r="W996" i="1"/>
  <c r="W252" i="1"/>
  <c r="W889" i="1"/>
  <c r="W285" i="1"/>
  <c r="W432" i="1"/>
  <c r="W821" i="1"/>
  <c r="W861" i="1"/>
  <c r="W635" i="1"/>
  <c r="W674" i="1"/>
  <c r="W56" i="1"/>
  <c r="W92" i="1"/>
  <c r="W461" i="1"/>
  <c r="W941" i="1"/>
  <c r="W302" i="1"/>
  <c r="W155" i="1"/>
  <c r="W511" i="1"/>
  <c r="W124" i="1"/>
  <c r="W592" i="1"/>
  <c r="W172" i="1"/>
  <c r="W545" i="1"/>
  <c r="W322" i="1"/>
  <c r="W962" i="1"/>
  <c r="W899" i="1"/>
  <c r="W484" i="1"/>
  <c r="W117" i="1"/>
  <c r="W965" i="1"/>
  <c r="W454" i="1"/>
  <c r="W998" i="1"/>
  <c r="W647" i="1"/>
  <c r="W200" i="1"/>
  <c r="W888" i="1"/>
  <c r="W393" i="1"/>
  <c r="V786" i="1"/>
  <c r="V931" i="1"/>
  <c r="W906" i="1"/>
  <c r="W642" i="1"/>
  <c r="W455" i="1"/>
  <c r="W255" i="1"/>
  <c r="W658" i="1"/>
  <c r="W294" i="1"/>
  <c r="W297" i="1"/>
  <c r="W411" i="1"/>
  <c r="W448" i="1"/>
  <c r="W21" i="1"/>
  <c r="W380" i="1"/>
  <c r="W509" i="1"/>
  <c r="W973" i="1"/>
  <c r="W318" i="1"/>
  <c r="W555" i="1"/>
  <c r="W527" i="1"/>
  <c r="W524" i="1"/>
  <c r="W624" i="1"/>
  <c r="W268" i="1"/>
  <c r="W577" i="1"/>
  <c r="W338" i="1"/>
  <c r="W163" i="1"/>
  <c r="W915" i="1"/>
  <c r="W500" i="1"/>
  <c r="W213" i="1"/>
  <c r="W778" i="1"/>
  <c r="W470" i="1"/>
  <c r="W698" i="1"/>
  <c r="W663" i="1"/>
  <c r="W312" i="1"/>
  <c r="W952" i="1"/>
  <c r="W425" i="1"/>
  <c r="V242" i="1"/>
  <c r="V818" i="1"/>
  <c r="V3" i="1"/>
  <c r="V274" i="1"/>
  <c r="V834" i="1"/>
  <c r="V835" i="1"/>
  <c r="W789" i="1"/>
  <c r="W5" i="1"/>
  <c r="W417" i="1"/>
  <c r="W329" i="1"/>
  <c r="W602" i="1"/>
  <c r="W354" i="1"/>
  <c r="W347" i="1"/>
  <c r="W13" i="1"/>
  <c r="W573" i="1"/>
  <c r="W730" i="1"/>
  <c r="W430" i="1"/>
  <c r="W188" i="1"/>
  <c r="W591" i="1"/>
  <c r="W16" i="1"/>
  <c r="W704" i="1"/>
  <c r="W65" i="1"/>
  <c r="W801" i="1"/>
  <c r="W402" i="1"/>
  <c r="W323" i="1"/>
  <c r="W979" i="1"/>
  <c r="W564" i="1"/>
  <c r="W373" i="1"/>
  <c r="W283" i="1"/>
  <c r="W518" i="1"/>
  <c r="W140" i="1"/>
  <c r="W695" i="1"/>
  <c r="W344" i="1"/>
  <c r="W1000" i="1"/>
  <c r="W601" i="1"/>
  <c r="V657" i="1"/>
  <c r="V993" i="1"/>
  <c r="V306" i="1"/>
  <c r="V850" i="1"/>
  <c r="V851" i="1"/>
  <c r="W416" i="1"/>
  <c r="W675" i="1"/>
  <c r="W301" i="1"/>
  <c r="W664" i="1"/>
  <c r="W350" i="1"/>
  <c r="W325" i="1"/>
  <c r="W474" i="1"/>
  <c r="W29" i="1"/>
  <c r="W589" i="1"/>
  <c r="W923" i="1"/>
  <c r="W478" i="1"/>
  <c r="W348" i="1"/>
  <c r="W639" i="1"/>
  <c r="W112" i="1"/>
  <c r="W752" i="1"/>
  <c r="W81" i="1"/>
  <c r="W897" i="1"/>
  <c r="W418" i="1"/>
  <c r="W419" i="1"/>
  <c r="W52" i="1"/>
  <c r="W580" i="1"/>
  <c r="W389" i="1"/>
  <c r="W443" i="1"/>
  <c r="W566" i="1"/>
  <c r="W23" i="1"/>
  <c r="W727" i="1"/>
  <c r="W360" i="1"/>
  <c r="W41" i="1"/>
  <c r="W649" i="1"/>
  <c r="V370" i="1"/>
  <c r="V866" i="1"/>
  <c r="V803" i="1"/>
  <c r="W308" i="1"/>
  <c r="W845" i="1"/>
  <c r="W487" i="1"/>
  <c r="W878" i="1"/>
  <c r="W404" i="1"/>
  <c r="W541" i="1"/>
  <c r="W195" i="1"/>
  <c r="W202" i="1"/>
  <c r="W93" i="1"/>
  <c r="W621" i="1"/>
  <c r="W620" i="1"/>
  <c r="W526" i="1"/>
  <c r="W540" i="1"/>
  <c r="W687" i="1"/>
  <c r="W128" i="1"/>
  <c r="W768" i="1"/>
  <c r="W129" i="1"/>
  <c r="W929" i="1"/>
  <c r="W434" i="1"/>
  <c r="W435" i="1"/>
  <c r="W68" i="1"/>
  <c r="W596" i="1"/>
  <c r="W405" i="1"/>
  <c r="W156" i="1"/>
  <c r="W598" i="1"/>
  <c r="W183" i="1"/>
  <c r="W791" i="1"/>
  <c r="W376" i="1"/>
  <c r="W89" i="1"/>
  <c r="W665" i="1"/>
  <c r="V689" i="1"/>
  <c r="V43" i="1"/>
  <c r="V386" i="1"/>
  <c r="V882" i="1"/>
  <c r="V739" i="1"/>
  <c r="W810" i="1"/>
  <c r="W992" i="1"/>
  <c r="W659" i="1"/>
  <c r="W584" i="1"/>
  <c r="W219" i="1"/>
  <c r="W388" i="1"/>
  <c r="W8" i="1"/>
  <c r="W319" i="1"/>
  <c r="W11" i="1"/>
  <c r="W310" i="1"/>
  <c r="W652" i="1"/>
  <c r="W532" i="1"/>
  <c r="W125" i="1"/>
  <c r="W653" i="1"/>
  <c r="W860" i="1"/>
  <c r="W590" i="1"/>
  <c r="W47" i="1"/>
  <c r="W831" i="1"/>
  <c r="W192" i="1"/>
  <c r="W816" i="1"/>
  <c r="W177" i="1"/>
  <c r="W961" i="1"/>
  <c r="W450" i="1"/>
  <c r="W483" i="1"/>
  <c r="W100" i="1"/>
  <c r="W740" i="1"/>
  <c r="W485" i="1"/>
  <c r="W6" i="1"/>
  <c r="W646" i="1"/>
  <c r="W263" i="1"/>
  <c r="W807" i="1"/>
  <c r="W456" i="1"/>
  <c r="W105" i="1"/>
  <c r="W713" i="1"/>
  <c r="V257" i="1"/>
  <c r="V705" i="1"/>
  <c r="V235" i="1"/>
  <c r="V466" i="1"/>
  <c r="V898" i="1"/>
  <c r="V259" i="1"/>
  <c r="W798" i="1"/>
  <c r="W854" i="1"/>
  <c r="W401" i="1"/>
  <c r="W707" i="1"/>
  <c r="W988" i="1"/>
  <c r="W640" i="1"/>
  <c r="W938" i="1"/>
  <c r="W328" i="1"/>
  <c r="W141" i="1"/>
  <c r="W701" i="1"/>
  <c r="W972" i="1"/>
  <c r="W638" i="1"/>
  <c r="W63" i="1"/>
  <c r="W879" i="1"/>
  <c r="W304" i="1"/>
  <c r="W832" i="1"/>
  <c r="W193" i="1"/>
  <c r="W666" i="1"/>
  <c r="W498" i="1"/>
  <c r="W499" i="1"/>
  <c r="W180" i="1"/>
  <c r="W852" i="1"/>
  <c r="W501" i="1"/>
  <c r="W54" i="1"/>
  <c r="W662" i="1"/>
  <c r="W327" i="1"/>
  <c r="W871" i="1"/>
  <c r="W488" i="1"/>
  <c r="W137" i="1"/>
  <c r="W745" i="1"/>
  <c r="V289" i="1"/>
  <c r="V721" i="1"/>
  <c r="V300" i="1"/>
  <c r="V482" i="1"/>
  <c r="V914" i="1"/>
  <c r="V83" i="1"/>
  <c r="W223" i="1"/>
  <c r="W66" i="1"/>
  <c r="W278" i="1"/>
  <c r="W187" i="1"/>
  <c r="W830" i="1"/>
  <c r="W178" i="1"/>
  <c r="W886" i="1"/>
  <c r="W921" i="1"/>
  <c r="W902" i="1"/>
  <c r="W543" i="1"/>
  <c r="W17" i="1"/>
  <c r="W947" i="1"/>
  <c r="W984" i="1"/>
  <c r="W157" i="1"/>
  <c r="W717" i="1"/>
  <c r="W14" i="1"/>
  <c r="W670" i="1"/>
  <c r="W79" i="1"/>
  <c r="W943" i="1"/>
  <c r="W320" i="1"/>
  <c r="W880" i="1"/>
  <c r="W225" i="1"/>
  <c r="W379" i="1"/>
  <c r="W530" i="1"/>
  <c r="W531" i="1"/>
  <c r="W212" i="1"/>
  <c r="W900" i="1"/>
  <c r="W517" i="1"/>
  <c r="W102" i="1"/>
  <c r="W694" i="1"/>
  <c r="W343" i="1"/>
  <c r="W299" i="1"/>
  <c r="W520" i="1"/>
  <c r="W153" i="1"/>
  <c r="W761" i="1"/>
  <c r="V737" i="1"/>
  <c r="V18" i="1"/>
  <c r="V514" i="1"/>
  <c r="V930" i="1"/>
  <c r="V35" i="1"/>
  <c r="W190" i="1"/>
  <c r="W648" i="1"/>
  <c r="W837" i="1"/>
  <c r="W747" i="1"/>
  <c r="W769" i="1"/>
  <c r="W502" i="1"/>
  <c r="W679" i="1"/>
  <c r="W554" i="1"/>
  <c r="W173" i="1"/>
  <c r="W781" i="1"/>
  <c r="W78" i="1"/>
  <c r="W702" i="1"/>
  <c r="W111" i="1"/>
  <c r="W975" i="1"/>
  <c r="W352" i="1"/>
  <c r="W928" i="1"/>
  <c r="W241" i="1"/>
  <c r="W2" i="1"/>
  <c r="W578" i="1"/>
  <c r="W547" i="1"/>
  <c r="W276" i="1"/>
  <c r="W916" i="1"/>
  <c r="W661" i="1"/>
  <c r="W118" i="1"/>
  <c r="W742" i="1"/>
  <c r="W407" i="1"/>
  <c r="W507" i="1"/>
  <c r="W536" i="1"/>
  <c r="W185" i="1"/>
  <c r="W777" i="1"/>
  <c r="V50" i="1"/>
  <c r="V546" i="1"/>
  <c r="V978" i="1"/>
  <c r="V467" i="1"/>
  <c r="W553" i="1"/>
  <c r="W762" i="1"/>
  <c r="W237" i="1"/>
  <c r="W797" i="1"/>
  <c r="W174" i="1"/>
  <c r="W734" i="1"/>
  <c r="W159" i="1"/>
  <c r="W682" i="1"/>
  <c r="W384" i="1"/>
  <c r="W944" i="1"/>
  <c r="W305" i="1"/>
  <c r="W34" i="1"/>
  <c r="W594" i="1"/>
  <c r="W627" i="1"/>
  <c r="W292" i="1"/>
  <c r="W948" i="1"/>
  <c r="W741" i="1"/>
  <c r="W198" i="1"/>
  <c r="W838" i="1"/>
  <c r="W423" i="1"/>
  <c r="W683" i="1"/>
  <c r="W568" i="1"/>
  <c r="W201" i="1"/>
  <c r="W793" i="1"/>
  <c r="W298" i="1"/>
  <c r="W394" i="1"/>
  <c r="W506" i="1"/>
  <c r="V403" i="1"/>
  <c r="V84" i="1"/>
  <c r="W170" i="1"/>
  <c r="E18" i="10"/>
  <c r="D18" i="10"/>
  <c r="E8" i="10" l="1" a="1"/>
  <c r="E8" i="10" s="1"/>
  <c r="E9" i="10" s="1"/>
  <c r="E7" i="10"/>
  <c r="E6" i="10"/>
  <c r="E5" i="10" a="1"/>
  <c r="E5" i="10" s="1"/>
  <c r="E4" i="10"/>
  <c r="D8" i="10" a="1"/>
  <c r="D8" i="10" s="1"/>
  <c r="D9" i="10" s="1"/>
  <c r="D7" i="10"/>
  <c r="D6" i="10"/>
  <c r="D5" i="10" a="1"/>
  <c r="D5" i="10" s="1"/>
  <c r="D4" i="10"/>
  <c r="Y994" i="1" l="1"/>
  <c r="Y978" i="1"/>
  <c r="Y930" i="1"/>
  <c r="Y914" i="1"/>
  <c r="Y898" i="1"/>
  <c r="Y882" i="1"/>
  <c r="Y866" i="1"/>
  <c r="Y850" i="1"/>
  <c r="Y834" i="1"/>
  <c r="Y818" i="1"/>
  <c r="Y786" i="1"/>
  <c r="Y770" i="1"/>
  <c r="Y706" i="1"/>
  <c r="Y690" i="1"/>
  <c r="Y626" i="1"/>
  <c r="Y610" i="1"/>
  <c r="Y562" i="1"/>
  <c r="Y546" i="1"/>
  <c r="Y514" i="1"/>
  <c r="Y482" i="1"/>
  <c r="Y466" i="1"/>
  <c r="Y386" i="1"/>
  <c r="Y370" i="1"/>
  <c r="Y306" i="1"/>
  <c r="Y274" i="1"/>
  <c r="Y242" i="1"/>
  <c r="Y226" i="1"/>
  <c r="Y210" i="1"/>
  <c r="Y162" i="1"/>
  <c r="Y146" i="1"/>
  <c r="Y114" i="1"/>
  <c r="Y98" i="1"/>
  <c r="Y82" i="1"/>
  <c r="Y50" i="1"/>
  <c r="Y18" i="1"/>
  <c r="Y372" i="1"/>
  <c r="Y993" i="1"/>
  <c r="Y977" i="1"/>
  <c r="Y945" i="1"/>
  <c r="Y913" i="1"/>
  <c r="Y881" i="1"/>
  <c r="Y865" i="1"/>
  <c r="Y849" i="1"/>
  <c r="Y833" i="1"/>
  <c r="Y817" i="1"/>
  <c r="Y785" i="1"/>
  <c r="Y753" i="1"/>
  <c r="Y737" i="1"/>
  <c r="Y721" i="1"/>
  <c r="Y705" i="1"/>
  <c r="Y689" i="1"/>
  <c r="Y673" i="1"/>
  <c r="Y657" i="1"/>
  <c r="Y625" i="1"/>
  <c r="Y609" i="1"/>
  <c r="Y593" i="1"/>
  <c r="Y561" i="1"/>
  <c r="Y497" i="1"/>
  <c r="Y481" i="1"/>
  <c r="Y465" i="1"/>
  <c r="Y433" i="1"/>
  <c r="Y385" i="1"/>
  <c r="Y353" i="1"/>
  <c r="Y337" i="1"/>
  <c r="Y289" i="1"/>
  <c r="Y257" i="1"/>
  <c r="Y209" i="1"/>
  <c r="Y161" i="1"/>
  <c r="Y145" i="1"/>
  <c r="Y113" i="1"/>
  <c r="Y97" i="1"/>
  <c r="Y49" i="1"/>
  <c r="Y33" i="1"/>
  <c r="Y980" i="1"/>
  <c r="Y708" i="1"/>
  <c r="Y644" i="1"/>
  <c r="Y356" i="1"/>
  <c r="Y244" i="1"/>
  <c r="Y164" i="1"/>
  <c r="Y4" i="1"/>
  <c r="Y963" i="1"/>
  <c r="Y851" i="1"/>
  <c r="Y403" i="1"/>
  <c r="Y307" i="1"/>
  <c r="Y99" i="1"/>
  <c r="Y35" i="1"/>
  <c r="Y976" i="1"/>
  <c r="Y960" i="1"/>
  <c r="Y896" i="1"/>
  <c r="Y864" i="1"/>
  <c r="Y848" i="1"/>
  <c r="Y800" i="1"/>
  <c r="Y784" i="1"/>
  <c r="Y736" i="1"/>
  <c r="Y720" i="1"/>
  <c r="Y688" i="1"/>
  <c r="Y672" i="1"/>
  <c r="Y656" i="1"/>
  <c r="Y608" i="1"/>
  <c r="Y576" i="1"/>
  <c r="Y560" i="1"/>
  <c r="Y528" i="1"/>
  <c r="Y512" i="1"/>
  <c r="Y496" i="1"/>
  <c r="Y480" i="1"/>
  <c r="Y400" i="1"/>
  <c r="Y368" i="1"/>
  <c r="Y336" i="1"/>
  <c r="Y256" i="1"/>
  <c r="Y240" i="1"/>
  <c r="Y224" i="1"/>
  <c r="Y176" i="1"/>
  <c r="Y160" i="1"/>
  <c r="Y144" i="1"/>
  <c r="Y96" i="1"/>
  <c r="Y80" i="1"/>
  <c r="Y64" i="1"/>
  <c r="Y48" i="1"/>
  <c r="Y32" i="1"/>
  <c r="Y260" i="1"/>
  <c r="Y243" i="1"/>
  <c r="Y991" i="1"/>
  <c r="Y959" i="1"/>
  <c r="Y927" i="1"/>
  <c r="Y911" i="1"/>
  <c r="Y895" i="1"/>
  <c r="Y863" i="1"/>
  <c r="Y847" i="1"/>
  <c r="Y815" i="1"/>
  <c r="Y799" i="1"/>
  <c r="Y767" i="1"/>
  <c r="Y751" i="1"/>
  <c r="Y735" i="1"/>
  <c r="Y719" i="1"/>
  <c r="Y703" i="1"/>
  <c r="Y671" i="1"/>
  <c r="Y655" i="1"/>
  <c r="Y623" i="1"/>
  <c r="Y607" i="1"/>
  <c r="Y575" i="1"/>
  <c r="Y559" i="1"/>
  <c r="Y495" i="1"/>
  <c r="Y463" i="1"/>
  <c r="Y447" i="1"/>
  <c r="Y399" i="1"/>
  <c r="Y383" i="1"/>
  <c r="Y367" i="1"/>
  <c r="Y335" i="1"/>
  <c r="Y303" i="1"/>
  <c r="Y287" i="1"/>
  <c r="Y271" i="1"/>
  <c r="Y239" i="1"/>
  <c r="Y207" i="1"/>
  <c r="Y175" i="1"/>
  <c r="Y143" i="1"/>
  <c r="Y127" i="1"/>
  <c r="Y31" i="1"/>
  <c r="Y15" i="1"/>
  <c r="Y788" i="1"/>
  <c r="Y974" i="1"/>
  <c r="Y926" i="1"/>
  <c r="Y910" i="1"/>
  <c r="Y894" i="1"/>
  <c r="Y862" i="1"/>
  <c r="Y814" i="1"/>
  <c r="Y782" i="1"/>
  <c r="Y766" i="1"/>
  <c r="Y718" i="1"/>
  <c r="Y686" i="1"/>
  <c r="Y654" i="1"/>
  <c r="Y622" i="1"/>
  <c r="Y606" i="1"/>
  <c r="Y558" i="1"/>
  <c r="Y542" i="1"/>
  <c r="Y510" i="1"/>
  <c r="Y462" i="1"/>
  <c r="Y446" i="1"/>
  <c r="Y414" i="1"/>
  <c r="Y398" i="1"/>
  <c r="Y382" i="1"/>
  <c r="Y366" i="1"/>
  <c r="Y334" i="1"/>
  <c r="Y270" i="1"/>
  <c r="Y254" i="1"/>
  <c r="Y142" i="1"/>
  <c r="Y126" i="1"/>
  <c r="Y110" i="1"/>
  <c r="Y94" i="1"/>
  <c r="Y62" i="1"/>
  <c r="Y46" i="1"/>
  <c r="Y30" i="1"/>
  <c r="Y772" i="1"/>
  <c r="Y51" i="1"/>
  <c r="Y989" i="1"/>
  <c r="Y957" i="1"/>
  <c r="Y925" i="1"/>
  <c r="Y893" i="1"/>
  <c r="Y829" i="1"/>
  <c r="Y765" i="1"/>
  <c r="Y749" i="1"/>
  <c r="Y685" i="1"/>
  <c r="Y669" i="1"/>
  <c r="Y637" i="1"/>
  <c r="Y605" i="1"/>
  <c r="Y557" i="1"/>
  <c r="Y525" i="1"/>
  <c r="Y493" i="1"/>
  <c r="Y477" i="1"/>
  <c r="Y429" i="1"/>
  <c r="Y413" i="1"/>
  <c r="Y397" i="1"/>
  <c r="Y365" i="1"/>
  <c r="Y349" i="1"/>
  <c r="Y333" i="1"/>
  <c r="Y269" i="1"/>
  <c r="Y221" i="1"/>
  <c r="Y205" i="1"/>
  <c r="Y189" i="1"/>
  <c r="Y109" i="1"/>
  <c r="Y77" i="1"/>
  <c r="Y61" i="1"/>
  <c r="Y45" i="1"/>
  <c r="Y116" i="1"/>
  <c r="Y387" i="1"/>
  <c r="Y956" i="1"/>
  <c r="Y940" i="1"/>
  <c r="Y924" i="1"/>
  <c r="Y908" i="1"/>
  <c r="Y892" i="1"/>
  <c r="Y876" i="1"/>
  <c r="Y844" i="1"/>
  <c r="Y828" i="1"/>
  <c r="Y812" i="1"/>
  <c r="Y796" i="1"/>
  <c r="Y780" i="1"/>
  <c r="Y764" i="1"/>
  <c r="Y748" i="1"/>
  <c r="Y732" i="1"/>
  <c r="Y716" i="1"/>
  <c r="Y700" i="1"/>
  <c r="Y684" i="1"/>
  <c r="Y604" i="1"/>
  <c r="Y588" i="1"/>
  <c r="Y572" i="1"/>
  <c r="Y556" i="1"/>
  <c r="Y508" i="1"/>
  <c r="Y492" i="1"/>
  <c r="Y476" i="1"/>
  <c r="Y460" i="1"/>
  <c r="Y444" i="1"/>
  <c r="Y428" i="1"/>
  <c r="Y396" i="1"/>
  <c r="Y364" i="1"/>
  <c r="Y332" i="1"/>
  <c r="Y316" i="1"/>
  <c r="Y300" i="1"/>
  <c r="Y284" i="1"/>
  <c r="Y236" i="1"/>
  <c r="Y220" i="1"/>
  <c r="Y108" i="1"/>
  <c r="Y76" i="1"/>
  <c r="Y60" i="1"/>
  <c r="Y44" i="1"/>
  <c r="Y12" i="1"/>
  <c r="Y291" i="1"/>
  <c r="Y971" i="1"/>
  <c r="Y907" i="1"/>
  <c r="Y891" i="1"/>
  <c r="Y875" i="1"/>
  <c r="Y859" i="1"/>
  <c r="Y843" i="1"/>
  <c r="Y827" i="1"/>
  <c r="Y795" i="1"/>
  <c r="Y763" i="1"/>
  <c r="Y731" i="1"/>
  <c r="Y715" i="1"/>
  <c r="Y699" i="1"/>
  <c r="Y667" i="1"/>
  <c r="Y619" i="1"/>
  <c r="Y603" i="1"/>
  <c r="Y587" i="1"/>
  <c r="Y571" i="1"/>
  <c r="Y539" i="1"/>
  <c r="Y523" i="1"/>
  <c r="Y491" i="1"/>
  <c r="Y475" i="1"/>
  <c r="Y427" i="1"/>
  <c r="Y395" i="1"/>
  <c r="Y363" i="1"/>
  <c r="Y315" i="1"/>
  <c r="Y267" i="1"/>
  <c r="Y251" i="1"/>
  <c r="Y235" i="1"/>
  <c r="Y203" i="1"/>
  <c r="Y171" i="1"/>
  <c r="Y139" i="1"/>
  <c r="Y123" i="1"/>
  <c r="Y107" i="1"/>
  <c r="Y91" i="1"/>
  <c r="Y75" i="1"/>
  <c r="Y59" i="1"/>
  <c r="Y43" i="1"/>
  <c r="Y27" i="1"/>
  <c r="Y986" i="1"/>
  <c r="Y970" i="1"/>
  <c r="Y922" i="1"/>
  <c r="Y890" i="1"/>
  <c r="Y874" i="1"/>
  <c r="Y858" i="1"/>
  <c r="Y842" i="1"/>
  <c r="Y826" i="1"/>
  <c r="Y746" i="1"/>
  <c r="Y714" i="1"/>
  <c r="Y618" i="1"/>
  <c r="Y586" i="1"/>
  <c r="Y570" i="1"/>
  <c r="Y538" i="1"/>
  <c r="Y522" i="1"/>
  <c r="Y490" i="1"/>
  <c r="Y458" i="1"/>
  <c r="Y442" i="1"/>
  <c r="Y410" i="1"/>
  <c r="Y378" i="1"/>
  <c r="Y362" i="1"/>
  <c r="Y330" i="1"/>
  <c r="Y314" i="1"/>
  <c r="Y282" i="1"/>
  <c r="Y266" i="1"/>
  <c r="Y250" i="1"/>
  <c r="Y234" i="1"/>
  <c r="Y218" i="1"/>
  <c r="Y186" i="1"/>
  <c r="Y154" i="1"/>
  <c r="Y122" i="1"/>
  <c r="Y106" i="1"/>
  <c r="Y90" i="1"/>
  <c r="Y74" i="1"/>
  <c r="Y58" i="1"/>
  <c r="Y42" i="1"/>
  <c r="Y26" i="1"/>
  <c r="Y932" i="1"/>
  <c r="Y147" i="1"/>
  <c r="Y985" i="1"/>
  <c r="Y969" i="1"/>
  <c r="Y953" i="1"/>
  <c r="Y937" i="1"/>
  <c r="Y873" i="1"/>
  <c r="Y857" i="1"/>
  <c r="Y841" i="1"/>
  <c r="Y825" i="1"/>
  <c r="Y809" i="1"/>
  <c r="Y729" i="1"/>
  <c r="Y697" i="1"/>
  <c r="Y681" i="1"/>
  <c r="Y633" i="1"/>
  <c r="Y617" i="1"/>
  <c r="Y585" i="1"/>
  <c r="Y569" i="1"/>
  <c r="Y537" i="1"/>
  <c r="Y521" i="1"/>
  <c r="Y505" i="1"/>
  <c r="Y489" i="1"/>
  <c r="Y473" i="1"/>
  <c r="Y457" i="1"/>
  <c r="Y441" i="1"/>
  <c r="Y409" i="1"/>
  <c r="Y361" i="1"/>
  <c r="Y313" i="1"/>
  <c r="Y281" i="1"/>
  <c r="Y265" i="1"/>
  <c r="Y249" i="1"/>
  <c r="Y169" i="1"/>
  <c r="Y121" i="1"/>
  <c r="Y73" i="1"/>
  <c r="Y57" i="1"/>
  <c r="Y25" i="1"/>
  <c r="Y9" i="1"/>
  <c r="Y884" i="1"/>
  <c r="Y548" i="1"/>
  <c r="Y324" i="1"/>
  <c r="Y196" i="1"/>
  <c r="Y819" i="1"/>
  <c r="Y739" i="1"/>
  <c r="Y563" i="1"/>
  <c r="Y467" i="1"/>
  <c r="Y227" i="1"/>
  <c r="Y115" i="1"/>
  <c r="Y3" i="1"/>
  <c r="Y968" i="1"/>
  <c r="Y936" i="1"/>
  <c r="Y920" i="1"/>
  <c r="Y904" i="1"/>
  <c r="Y856" i="1"/>
  <c r="Y840" i="1"/>
  <c r="Y824" i="1"/>
  <c r="Y808" i="1"/>
  <c r="Y776" i="1"/>
  <c r="Y760" i="1"/>
  <c r="Y744" i="1"/>
  <c r="Y712" i="1"/>
  <c r="Y616" i="1"/>
  <c r="Y600" i="1"/>
  <c r="Y504" i="1"/>
  <c r="Y472" i="1"/>
  <c r="Y440" i="1"/>
  <c r="Y424" i="1"/>
  <c r="Y408" i="1"/>
  <c r="Y392" i="1"/>
  <c r="Y296" i="1"/>
  <c r="Y280" i="1"/>
  <c r="Y264" i="1"/>
  <c r="Y248" i="1"/>
  <c r="Y232" i="1"/>
  <c r="Y216" i="1"/>
  <c r="Y184" i="1"/>
  <c r="Y168" i="1"/>
  <c r="Y120" i="1"/>
  <c r="Y104" i="1"/>
  <c r="Y88" i="1"/>
  <c r="Y72" i="1"/>
  <c r="Y40" i="1"/>
  <c r="Y24" i="1"/>
  <c r="Y820" i="1"/>
  <c r="Y724" i="1"/>
  <c r="Y628" i="1"/>
  <c r="Y228" i="1"/>
  <c r="Y931" i="1"/>
  <c r="Y867" i="1"/>
  <c r="Y787" i="1"/>
  <c r="Y643" i="1"/>
  <c r="Y355" i="1"/>
  <c r="Y275" i="1"/>
  <c r="Y179" i="1"/>
  <c r="Y83" i="1"/>
  <c r="Y983" i="1"/>
  <c r="Y967" i="1"/>
  <c r="Y951" i="1"/>
  <c r="Y935" i="1"/>
  <c r="Y903" i="1"/>
  <c r="Y887" i="1"/>
  <c r="Y855" i="1"/>
  <c r="Y839" i="1"/>
  <c r="Y823" i="1"/>
  <c r="Y775" i="1"/>
  <c r="Y759" i="1"/>
  <c r="Y743" i="1"/>
  <c r="Y711" i="1"/>
  <c r="Y615" i="1"/>
  <c r="Y599" i="1"/>
  <c r="Y567" i="1"/>
  <c r="Y551" i="1"/>
  <c r="Y535" i="1"/>
  <c r="Y519" i="1"/>
  <c r="Y471" i="1"/>
  <c r="Y439" i="1"/>
  <c r="Y391" i="1"/>
  <c r="Y375" i="1"/>
  <c r="Y359" i="1"/>
  <c r="Y279" i="1"/>
  <c r="Y247" i="1"/>
  <c r="Y231" i="1"/>
  <c r="Y215" i="1"/>
  <c r="Y199" i="1"/>
  <c r="Y167" i="1"/>
  <c r="Y151" i="1"/>
  <c r="Y135" i="1"/>
  <c r="Y119" i="1"/>
  <c r="Y103" i="1"/>
  <c r="Y87" i="1"/>
  <c r="Y55" i="1"/>
  <c r="Y39" i="1"/>
  <c r="Y7" i="1"/>
  <c r="Y756" i="1"/>
  <c r="Y692" i="1"/>
  <c r="Y612" i="1"/>
  <c r="Y132" i="1"/>
  <c r="Y36" i="1"/>
  <c r="Y803" i="1"/>
  <c r="Y691" i="1"/>
  <c r="Y595" i="1"/>
  <c r="Y371" i="1"/>
  <c r="Y259" i="1"/>
  <c r="Y19" i="1"/>
  <c r="Y966" i="1"/>
  <c r="Y934" i="1"/>
  <c r="Y870" i="1"/>
  <c r="Y822" i="1"/>
  <c r="Y806" i="1"/>
  <c r="Y774" i="1"/>
  <c r="Y758" i="1"/>
  <c r="Y726" i="1"/>
  <c r="Y710" i="1"/>
  <c r="Y678" i="1"/>
  <c r="Y630" i="1"/>
  <c r="Y614" i="1"/>
  <c r="Y582" i="1"/>
  <c r="Y550" i="1"/>
  <c r="Y534" i="1"/>
  <c r="Y486" i="1"/>
  <c r="Y438" i="1"/>
  <c r="Y422" i="1"/>
  <c r="Y406" i="1"/>
  <c r="Y374" i="1"/>
  <c r="Y326" i="1"/>
  <c r="Y262" i="1"/>
  <c r="Y246" i="1"/>
  <c r="Y230" i="1"/>
  <c r="Y214" i="1"/>
  <c r="Y182" i="1"/>
  <c r="Y166" i="1"/>
  <c r="Y150" i="1"/>
  <c r="Y134" i="1"/>
  <c r="Y86" i="1"/>
  <c r="Y70" i="1"/>
  <c r="Y38" i="1"/>
  <c r="Y22" i="1"/>
  <c r="Y836" i="1"/>
  <c r="Y997" i="1"/>
  <c r="Y981" i="1"/>
  <c r="Y917" i="1"/>
  <c r="Y901" i="1"/>
  <c r="Y885" i="1"/>
  <c r="Y869" i="1"/>
  <c r="Y853" i="1"/>
  <c r="Y805" i="1"/>
  <c r="Y757" i="1"/>
  <c r="Y725" i="1"/>
  <c r="Y709" i="1"/>
  <c r="Y693" i="1"/>
  <c r="Y677" i="1"/>
  <c r="Y645" i="1"/>
  <c r="Y629" i="1"/>
  <c r="Y597" i="1"/>
  <c r="Y581" i="1"/>
  <c r="Y565" i="1"/>
  <c r="Y549" i="1"/>
  <c r="Y469" i="1"/>
  <c r="Y453" i="1"/>
  <c r="Y437" i="1"/>
  <c r="Y421" i="1"/>
  <c r="Y309" i="1"/>
  <c r="Y293" i="1"/>
  <c r="Y277" i="1"/>
  <c r="Y261" i="1"/>
  <c r="Y245" i="1"/>
  <c r="Y229" i="1"/>
  <c r="Y197" i="1"/>
  <c r="Y181" i="1"/>
  <c r="Y165" i="1"/>
  <c r="Y149" i="1"/>
  <c r="Y133" i="1"/>
  <c r="Y101" i="1"/>
  <c r="Y69" i="1"/>
  <c r="Y37" i="1"/>
  <c r="Y964" i="1"/>
  <c r="Y804" i="1"/>
  <c r="Y468" i="1"/>
  <c r="Y340" i="1"/>
  <c r="Y84" i="1"/>
  <c r="Y835" i="1"/>
  <c r="Y755" i="1"/>
  <c r="Y611" i="1"/>
  <c r="Y451" i="1"/>
  <c r="Y339" i="1"/>
  <c r="Y67" i="1"/>
  <c r="Z921" i="1"/>
  <c r="Z889" i="1"/>
  <c r="Z793" i="1"/>
  <c r="Z777" i="1"/>
  <c r="Z761" i="1"/>
  <c r="Z745" i="1"/>
  <c r="Z713" i="1"/>
  <c r="Z665" i="1"/>
  <c r="Z649" i="1"/>
  <c r="Z601" i="1"/>
  <c r="Z553" i="1"/>
  <c r="Z425" i="1"/>
  <c r="Z393" i="1"/>
  <c r="Z377" i="1"/>
  <c r="Z345" i="1"/>
  <c r="Z329" i="1"/>
  <c r="Z297" i="1"/>
  <c r="Z217" i="1"/>
  <c r="Z201" i="1"/>
  <c r="Z185" i="1"/>
  <c r="Z153" i="1"/>
  <c r="Z137" i="1"/>
  <c r="Z105" i="1"/>
  <c r="Z89" i="1"/>
  <c r="Z41" i="1"/>
  <c r="Z779" i="1"/>
  <c r="Z682" i="1"/>
  <c r="Z1000" i="1"/>
  <c r="Z984" i="1"/>
  <c r="Z952" i="1"/>
  <c r="Z888" i="1"/>
  <c r="Z872" i="1"/>
  <c r="Z696" i="1"/>
  <c r="Z664" i="1"/>
  <c r="Z648" i="1"/>
  <c r="Z584" i="1"/>
  <c r="Z568" i="1"/>
  <c r="Z536" i="1"/>
  <c r="Z520" i="1"/>
  <c r="Z488" i="1"/>
  <c r="Z456" i="1"/>
  <c r="Z376" i="1"/>
  <c r="Z360" i="1"/>
  <c r="Z344" i="1"/>
  <c r="Z328" i="1"/>
  <c r="Z312" i="1"/>
  <c r="Z200" i="1"/>
  <c r="Z152" i="1"/>
  <c r="Z136" i="1"/>
  <c r="Z56" i="1"/>
  <c r="Z8" i="1"/>
  <c r="Z683" i="1"/>
  <c r="Z555" i="1"/>
  <c r="Z411" i="1"/>
  <c r="Z299" i="1"/>
  <c r="Z219" i="1"/>
  <c r="Z938" i="1"/>
  <c r="Z298" i="1"/>
  <c r="Z202" i="1"/>
  <c r="Z871" i="1"/>
  <c r="Z807" i="1"/>
  <c r="Z791" i="1"/>
  <c r="Z727" i="1"/>
  <c r="Z695" i="1"/>
  <c r="Z679" i="1"/>
  <c r="Z663" i="1"/>
  <c r="Z647" i="1"/>
  <c r="Z631" i="1"/>
  <c r="Z583" i="1"/>
  <c r="Z503" i="1"/>
  <c r="Z487" i="1"/>
  <c r="Z455" i="1"/>
  <c r="Z423" i="1"/>
  <c r="Z407" i="1"/>
  <c r="Z343" i="1"/>
  <c r="Z327" i="1"/>
  <c r="Z263" i="1"/>
  <c r="Z183" i="1"/>
  <c r="Z23" i="1"/>
  <c r="Z998" i="1"/>
  <c r="Z982" i="1"/>
  <c r="Z918" i="1"/>
  <c r="Z902" i="1"/>
  <c r="Z886" i="1"/>
  <c r="Z854" i="1"/>
  <c r="Z838" i="1"/>
  <c r="Z742" i="1"/>
  <c r="Z694" i="1"/>
  <c r="Z662" i="1"/>
  <c r="Z646" i="1"/>
  <c r="Z598" i="1"/>
  <c r="Z566" i="1"/>
  <c r="Z518" i="1"/>
  <c r="Z502" i="1"/>
  <c r="Z470" i="1"/>
  <c r="Z454" i="1"/>
  <c r="Z358" i="1"/>
  <c r="Z342" i="1"/>
  <c r="Z310" i="1"/>
  <c r="Z294" i="1"/>
  <c r="Z278" i="1"/>
  <c r="Z198" i="1"/>
  <c r="Z118" i="1"/>
  <c r="Z102" i="1"/>
  <c r="Z54" i="1"/>
  <c r="Z6" i="1"/>
  <c r="Z965" i="1"/>
  <c r="Z949" i="1"/>
  <c r="Z933" i="1"/>
  <c r="Z837" i="1"/>
  <c r="Z821" i="1"/>
  <c r="Z789" i="1"/>
  <c r="Z741" i="1"/>
  <c r="Z661" i="1"/>
  <c r="Z517" i="1"/>
  <c r="Z501" i="1"/>
  <c r="Z485" i="1"/>
  <c r="Z405" i="1"/>
  <c r="Z389" i="1"/>
  <c r="Z373" i="1"/>
  <c r="Z325" i="1"/>
  <c r="Z213" i="1"/>
  <c r="Z117" i="1"/>
  <c r="Z85" i="1"/>
  <c r="Z53" i="1"/>
  <c r="Z21" i="1"/>
  <c r="Z5" i="1"/>
  <c r="Z996" i="1"/>
  <c r="Z948" i="1"/>
  <c r="Z916" i="1"/>
  <c r="Z900" i="1"/>
  <c r="Z852" i="1"/>
  <c r="Z740" i="1"/>
  <c r="Z596" i="1"/>
  <c r="Z580" i="1"/>
  <c r="Z564" i="1"/>
  <c r="Z532" i="1"/>
  <c r="Z500" i="1"/>
  <c r="Z484" i="1"/>
  <c r="Z452" i="1"/>
  <c r="Z420" i="1"/>
  <c r="Z404" i="1"/>
  <c r="Z388" i="1"/>
  <c r="Z308" i="1"/>
  <c r="Z292" i="1"/>
  <c r="Z276" i="1"/>
  <c r="Z212" i="1"/>
  <c r="Z180" i="1"/>
  <c r="Z100" i="1"/>
  <c r="Z68" i="1"/>
  <c r="Z52" i="1"/>
  <c r="Z979" i="1"/>
  <c r="Z947" i="1"/>
  <c r="Z915" i="1"/>
  <c r="Z899" i="1"/>
  <c r="Z883" i="1"/>
  <c r="Z771" i="1"/>
  <c r="Z707" i="1"/>
  <c r="Z675" i="1"/>
  <c r="Z659" i="1"/>
  <c r="Z627" i="1"/>
  <c r="Z547" i="1"/>
  <c r="Z531" i="1"/>
  <c r="Z499" i="1"/>
  <c r="Z483" i="1"/>
  <c r="Z435" i="1"/>
  <c r="Z419" i="1"/>
  <c r="Z323" i="1"/>
  <c r="Z195" i="1"/>
  <c r="Z163" i="1"/>
  <c r="Z906" i="1"/>
  <c r="Z962" i="1"/>
  <c r="Z946" i="1"/>
  <c r="Z802" i="1"/>
  <c r="Z674" i="1"/>
  <c r="Z658" i="1"/>
  <c r="Z642" i="1"/>
  <c r="Z594" i="1"/>
  <c r="Z578" i="1"/>
  <c r="Z530" i="1"/>
  <c r="Z498" i="1"/>
  <c r="Z450" i="1"/>
  <c r="Z434" i="1"/>
  <c r="Z418" i="1"/>
  <c r="Z402" i="1"/>
  <c r="Z354" i="1"/>
  <c r="Z338" i="1"/>
  <c r="Z322" i="1"/>
  <c r="Z290" i="1"/>
  <c r="Z258" i="1"/>
  <c r="Z194" i="1"/>
  <c r="Z178" i="1"/>
  <c r="Z66" i="1"/>
  <c r="Z34" i="1"/>
  <c r="Z2" i="1"/>
  <c r="Z811" i="1"/>
  <c r="Z961" i="1"/>
  <c r="Z929" i="1"/>
  <c r="Z897" i="1"/>
  <c r="Z801" i="1"/>
  <c r="Z769" i="1"/>
  <c r="Z577" i="1"/>
  <c r="Z545" i="1"/>
  <c r="Z529" i="1"/>
  <c r="Z513" i="1"/>
  <c r="Z417" i="1"/>
  <c r="Z401" i="1"/>
  <c r="Z369" i="1"/>
  <c r="Z305" i="1"/>
  <c r="Z241" i="1"/>
  <c r="Z225" i="1"/>
  <c r="Z193" i="1"/>
  <c r="Z177" i="1"/>
  <c r="Z129" i="1"/>
  <c r="Z81" i="1"/>
  <c r="Z65" i="1"/>
  <c r="Z17" i="1"/>
  <c r="Z992" i="1"/>
  <c r="Z944" i="1"/>
  <c r="Z928" i="1"/>
  <c r="Z880" i="1"/>
  <c r="Z832" i="1"/>
  <c r="Z816" i="1"/>
  <c r="Z768" i="1"/>
  <c r="Z752" i="1"/>
  <c r="Z704" i="1"/>
  <c r="Z640" i="1"/>
  <c r="Z624" i="1"/>
  <c r="Z592" i="1"/>
  <c r="Z544" i="1"/>
  <c r="Z464" i="1"/>
  <c r="Z448" i="1"/>
  <c r="Z432" i="1"/>
  <c r="Z416" i="1"/>
  <c r="Z384" i="1"/>
  <c r="Z352" i="1"/>
  <c r="Z320" i="1"/>
  <c r="Z304" i="1"/>
  <c r="Z192" i="1"/>
  <c r="Z128" i="1"/>
  <c r="Z112" i="1"/>
  <c r="Z16" i="1"/>
  <c r="Z443" i="1"/>
  <c r="Z11" i="1"/>
  <c r="Z474" i="1"/>
  <c r="Z975" i="1"/>
  <c r="Z943" i="1"/>
  <c r="Z879" i="1"/>
  <c r="Z831" i="1"/>
  <c r="Z687" i="1"/>
  <c r="Z639" i="1"/>
  <c r="Z591" i="1"/>
  <c r="Z543" i="1"/>
  <c r="Z527" i="1"/>
  <c r="Z511" i="1"/>
  <c r="Z479" i="1"/>
  <c r="Z351" i="1"/>
  <c r="Z319" i="1"/>
  <c r="Z255" i="1"/>
  <c r="Z223" i="1"/>
  <c r="Z159" i="1"/>
  <c r="Z111" i="1"/>
  <c r="Z79" i="1"/>
  <c r="Z63" i="1"/>
  <c r="Z47" i="1"/>
  <c r="Z747" i="1"/>
  <c r="Z651" i="1"/>
  <c r="Z507" i="1"/>
  <c r="Z347" i="1"/>
  <c r="Z794" i="1"/>
  <c r="Z762" i="1"/>
  <c r="Z730" i="1"/>
  <c r="Z602" i="1"/>
  <c r="Z394" i="1"/>
  <c r="Z990" i="1"/>
  <c r="Z958" i="1"/>
  <c r="Z878" i="1"/>
  <c r="Z830" i="1"/>
  <c r="Z798" i="1"/>
  <c r="Z734" i="1"/>
  <c r="Z702" i="1"/>
  <c r="Z670" i="1"/>
  <c r="Z638" i="1"/>
  <c r="Z590" i="1"/>
  <c r="Z526" i="1"/>
  <c r="Z478" i="1"/>
  <c r="Z430" i="1"/>
  <c r="Z350" i="1"/>
  <c r="Z318" i="1"/>
  <c r="Z302" i="1"/>
  <c r="Z286" i="1"/>
  <c r="Z238" i="1"/>
  <c r="Z222" i="1"/>
  <c r="Z206" i="1"/>
  <c r="Z190" i="1"/>
  <c r="Z174" i="1"/>
  <c r="Z78" i="1"/>
  <c r="Z14" i="1"/>
  <c r="Z955" i="1"/>
  <c r="Z635" i="1"/>
  <c r="Z459" i="1"/>
  <c r="Z379" i="1"/>
  <c r="Z187" i="1"/>
  <c r="Z778" i="1"/>
  <c r="Z666" i="1"/>
  <c r="Z554" i="1"/>
  <c r="Z506" i="1"/>
  <c r="Z346" i="1"/>
  <c r="Z170" i="1"/>
  <c r="Z973" i="1"/>
  <c r="Z941" i="1"/>
  <c r="Z909" i="1"/>
  <c r="Z877" i="1"/>
  <c r="Z861" i="1"/>
  <c r="Z845" i="1"/>
  <c r="Z813" i="1"/>
  <c r="Z797" i="1"/>
  <c r="Z781" i="1"/>
  <c r="Z717" i="1"/>
  <c r="Z701" i="1"/>
  <c r="Z653" i="1"/>
  <c r="Z621" i="1"/>
  <c r="Z589" i="1"/>
  <c r="Z573" i="1"/>
  <c r="Z541" i="1"/>
  <c r="Z509" i="1"/>
  <c r="Z461" i="1"/>
  <c r="Z381" i="1"/>
  <c r="Z317" i="1"/>
  <c r="Z301" i="1"/>
  <c r="Z285" i="1"/>
  <c r="Z253" i="1"/>
  <c r="Z237" i="1"/>
  <c r="Z173" i="1"/>
  <c r="Z157" i="1"/>
  <c r="Z141" i="1"/>
  <c r="Z125" i="1"/>
  <c r="Z93" i="1"/>
  <c r="Z29" i="1"/>
  <c r="Z13" i="1"/>
  <c r="Z923" i="1"/>
  <c r="Z810" i="1"/>
  <c r="Z988" i="1"/>
  <c r="Z972" i="1"/>
  <c r="Z860" i="1"/>
  <c r="Z652" i="1"/>
  <c r="Z620" i="1"/>
  <c r="Z540" i="1"/>
  <c r="Z524" i="1"/>
  <c r="Z380" i="1"/>
  <c r="Z348" i="1"/>
  <c r="Z268" i="1"/>
  <c r="Z252" i="1"/>
  <c r="Z188" i="1"/>
  <c r="Z172" i="1"/>
  <c r="Z156" i="1"/>
  <c r="Z140" i="1"/>
  <c r="Z124" i="1"/>
  <c r="Z92" i="1"/>
  <c r="Z987" i="1"/>
  <c r="Z283" i="1"/>
  <c r="Z155" i="1"/>
  <c r="Z698" i="1"/>
  <c r="Z426" i="1"/>
  <c r="E20" i="10" l="1"/>
  <c r="D20" i="10"/>
  <c r="F15" i="9"/>
  <c r="F14" i="9"/>
  <c r="F13" i="9"/>
  <c r="F12" i="9"/>
  <c r="F11" i="9"/>
  <c r="F10" i="9"/>
  <c r="F9" i="9"/>
  <c r="F8" i="9"/>
  <c r="F7" i="9"/>
  <c r="F6" i="9"/>
  <c r="F5" i="9"/>
  <c r="F4" i="9"/>
  <c r="E15" i="9"/>
  <c r="E14" i="9"/>
  <c r="E13" i="9"/>
  <c r="E12" i="9"/>
  <c r="E11" i="9"/>
  <c r="E10" i="9"/>
  <c r="E9" i="9"/>
  <c r="E8" i="9"/>
  <c r="E7" i="9"/>
  <c r="E6" i="9"/>
  <c r="E5" i="9"/>
  <c r="E4" i="9"/>
  <c r="D15" i="9"/>
  <c r="D14" i="9"/>
  <c r="D13" i="9"/>
  <c r="D12" i="9"/>
  <c r="D11" i="9"/>
  <c r="D10" i="9"/>
  <c r="D9" i="9"/>
  <c r="D8" i="9"/>
  <c r="D7" i="9"/>
  <c r="D6" i="9"/>
  <c r="D5" i="9"/>
  <c r="D4" i="9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AC8" i="1" l="1"/>
  <c r="AC16" i="1"/>
  <c r="AC32" i="1"/>
  <c r="AC40" i="1"/>
  <c r="AC48" i="1"/>
  <c r="AC72" i="1"/>
  <c r="AC9" i="1"/>
  <c r="AC17" i="1"/>
  <c r="AC25" i="1"/>
  <c r="AC33" i="1"/>
  <c r="AC41" i="1"/>
  <c r="AC49" i="1"/>
  <c r="AC57" i="1"/>
  <c r="AC73" i="1"/>
  <c r="AC81" i="1"/>
  <c r="AC89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201" i="1"/>
  <c r="AC217" i="1"/>
  <c r="AC225" i="1"/>
  <c r="AC233" i="1"/>
  <c r="AC241" i="1"/>
  <c r="AC249" i="1"/>
  <c r="AC257" i="1"/>
  <c r="AC265" i="1"/>
  <c r="AC12" i="1"/>
  <c r="AC44" i="1"/>
  <c r="AC76" i="1"/>
  <c r="AC228" i="1"/>
  <c r="AC4" i="1"/>
  <c r="AC36" i="1"/>
  <c r="AC52" i="1"/>
  <c r="AC68" i="1"/>
  <c r="AC108" i="1"/>
  <c r="AC148" i="1"/>
  <c r="AC180" i="1"/>
  <c r="AC196" i="1"/>
  <c r="AC212" i="1"/>
  <c r="AC236" i="1"/>
  <c r="AC28" i="1"/>
  <c r="AC60" i="1"/>
  <c r="AC84" i="1"/>
  <c r="AC124" i="1"/>
  <c r="AC156" i="1"/>
  <c r="AC188" i="1"/>
  <c r="AC204" i="1"/>
  <c r="AC220" i="1"/>
  <c r="AC244" i="1"/>
  <c r="AC20" i="1"/>
  <c r="AC92" i="1"/>
  <c r="AC116" i="1"/>
  <c r="AC132" i="1"/>
  <c r="AC164" i="1"/>
  <c r="AC140" i="1"/>
  <c r="AC100" i="1"/>
  <c r="AC172" i="1"/>
  <c r="AC281" i="1"/>
  <c r="AC289" i="1"/>
  <c r="AC305" i="1"/>
  <c r="AC313" i="1"/>
  <c r="AC321" i="1"/>
  <c r="AC329" i="1"/>
  <c r="AC337" i="1"/>
  <c r="AC353" i="1"/>
  <c r="AC361" i="1"/>
  <c r="AC385" i="1"/>
  <c r="AC393" i="1"/>
  <c r="AC401" i="1"/>
  <c r="AC425" i="1"/>
  <c r="AC433" i="1"/>
  <c r="AC441" i="1"/>
  <c r="AC449" i="1"/>
  <c r="AC457" i="1"/>
  <c r="AC473" i="1"/>
  <c r="AC489" i="1"/>
  <c r="AC497" i="1"/>
  <c r="AC505" i="1"/>
  <c r="AC513" i="1"/>
  <c r="AC252" i="1"/>
  <c r="AC260" i="1"/>
  <c r="AC268" i="1"/>
  <c r="AC276" i="1"/>
  <c r="AC284" i="1"/>
  <c r="AC292" i="1"/>
  <c r="AC300" i="1"/>
  <c r="AC308" i="1"/>
  <c r="AC316" i="1"/>
  <c r="AC324" i="1"/>
  <c r="AC332" i="1"/>
  <c r="AC340" i="1"/>
  <c r="AC348" i="1"/>
  <c r="AC356" i="1"/>
  <c r="AC364" i="1"/>
  <c r="AC372" i="1"/>
  <c r="AC380" i="1"/>
  <c r="AC529" i="1"/>
  <c r="AC537" i="1"/>
  <c r="AC545" i="1"/>
  <c r="AC553" i="1"/>
  <c r="AC561" i="1"/>
  <c r="AC569" i="1"/>
  <c r="AC577" i="1"/>
  <c r="AC585" i="1"/>
  <c r="AC593" i="1"/>
  <c r="AC601" i="1"/>
  <c r="AC609" i="1"/>
  <c r="AC617" i="1"/>
  <c r="AC625" i="1"/>
  <c r="AC633" i="1"/>
  <c r="AC641" i="1"/>
  <c r="AC657" i="1"/>
  <c r="AC665" i="1"/>
  <c r="AC673" i="1"/>
  <c r="AC681" i="1"/>
  <c r="AC689" i="1"/>
  <c r="AC697" i="1"/>
  <c r="AC705" i="1"/>
  <c r="AC713" i="1"/>
  <c r="AC721" i="1"/>
  <c r="AC209" i="1"/>
  <c r="AC345" i="1"/>
  <c r="AC481" i="1"/>
  <c r="AC649" i="1"/>
  <c r="AC349" i="1"/>
  <c r="AC413" i="1"/>
  <c r="AC477" i="1"/>
  <c r="AC525" i="1"/>
  <c r="AC597" i="1"/>
  <c r="AC357" i="1"/>
  <c r="AC429" i="1"/>
  <c r="AC493" i="1"/>
  <c r="AC573" i="1"/>
  <c r="AC637" i="1"/>
  <c r="AC333" i="1"/>
  <c r="AC541" i="1"/>
  <c r="AC128" i="1"/>
  <c r="AC160" i="1"/>
  <c r="AC184" i="1"/>
  <c r="AC232" i="1"/>
  <c r="AC256" i="1"/>
  <c r="AC264" i="1"/>
  <c r="AC272" i="1"/>
  <c r="AC280" i="1"/>
  <c r="AC288" i="1"/>
  <c r="AC296" i="1"/>
  <c r="AC304" i="1"/>
  <c r="AC312" i="1"/>
  <c r="AC320" i="1"/>
  <c r="AC336" i="1"/>
  <c r="AC352" i="1"/>
  <c r="AC360" i="1"/>
  <c r="AC376" i="1"/>
  <c r="AC384" i="1"/>
  <c r="AC392" i="1"/>
  <c r="AC416" i="1"/>
  <c r="AC448" i="1"/>
  <c r="AC464" i="1"/>
  <c r="AC472" i="1"/>
  <c r="AC488" i="1"/>
  <c r="AC496" i="1"/>
  <c r="AC512" i="1"/>
  <c r="AC528" i="1"/>
  <c r="AC536" i="1"/>
  <c r="AC544" i="1"/>
  <c r="AC552" i="1"/>
  <c r="AC568" i="1"/>
  <c r="AC576" i="1"/>
  <c r="AC584" i="1"/>
  <c r="AC592" i="1"/>
  <c r="AC624" i="1"/>
  <c r="AC632" i="1"/>
  <c r="AC640" i="1"/>
  <c r="AC648" i="1"/>
  <c r="AC672" i="1"/>
  <c r="AC696" i="1"/>
  <c r="AC704" i="1"/>
  <c r="AC736" i="1"/>
  <c r="AC744" i="1"/>
  <c r="AC752" i="1"/>
  <c r="AC768" i="1"/>
  <c r="AC784" i="1"/>
  <c r="AC792" i="1"/>
  <c r="AC808" i="1"/>
  <c r="AC816" i="1"/>
  <c r="AC824" i="1"/>
  <c r="AC832" i="1"/>
  <c r="AC840" i="1"/>
  <c r="AC848" i="1"/>
  <c r="AC856" i="1"/>
  <c r="AC864" i="1"/>
  <c r="AC872" i="1"/>
  <c r="AC880" i="1"/>
  <c r="AC888" i="1"/>
  <c r="AC896" i="1"/>
  <c r="AC904" i="1"/>
  <c r="AC912" i="1"/>
  <c r="AC920" i="1"/>
  <c r="AC928" i="1"/>
  <c r="AC936" i="1"/>
  <c r="AC944" i="1"/>
  <c r="AC952" i="1"/>
  <c r="AC960" i="1"/>
  <c r="AC968" i="1"/>
  <c r="AC976" i="1"/>
  <c r="AC984" i="1"/>
  <c r="AC992" i="1"/>
  <c r="AC1000" i="1"/>
  <c r="AC325" i="1"/>
  <c r="AC397" i="1"/>
  <c r="AC461" i="1"/>
  <c r="AC549" i="1"/>
  <c r="AC653" i="1"/>
  <c r="AC381" i="1"/>
  <c r="AC445" i="1"/>
  <c r="AC509" i="1"/>
  <c r="AC581" i="1"/>
  <c r="AC605" i="1"/>
  <c r="AC273" i="1"/>
  <c r="AC369" i="1"/>
  <c r="AC409" i="1"/>
  <c r="AC521" i="1"/>
  <c r="AC341" i="1"/>
  <c r="AC405" i="1"/>
  <c r="AC469" i="1"/>
  <c r="AC517" i="1"/>
  <c r="AC589" i="1"/>
  <c r="AC645" i="1"/>
  <c r="AC365" i="1"/>
  <c r="AC421" i="1"/>
  <c r="AC485" i="1"/>
  <c r="AC557" i="1"/>
  <c r="AC621" i="1"/>
  <c r="AC389" i="1"/>
  <c r="AC453" i="1"/>
  <c r="AC533" i="1"/>
  <c r="AC629" i="1"/>
  <c r="AC373" i="1"/>
  <c r="AC437" i="1"/>
  <c r="AC501" i="1"/>
  <c r="AC565" i="1"/>
  <c r="AC613" i="1"/>
  <c r="AC388" i="1"/>
  <c r="AC396" i="1"/>
  <c r="AC404" i="1"/>
  <c r="AC412" i="1"/>
  <c r="AC420" i="1"/>
  <c r="AC428" i="1"/>
  <c r="AC436" i="1"/>
  <c r="AC444" i="1"/>
  <c r="AC452" i="1"/>
  <c r="AC460" i="1"/>
  <c r="AC468" i="1"/>
  <c r="AC476" i="1"/>
  <c r="AC484" i="1"/>
  <c r="AC492" i="1"/>
  <c r="AC500" i="1"/>
  <c r="AC508" i="1"/>
  <c r="AC516" i="1"/>
  <c r="AC524" i="1"/>
  <c r="AC532" i="1"/>
  <c r="AC540" i="1"/>
  <c r="AC548" i="1"/>
  <c r="AC556" i="1"/>
  <c r="AC564" i="1"/>
  <c r="AC572" i="1"/>
  <c r="AC580" i="1"/>
  <c r="AC588" i="1"/>
  <c r="AC596" i="1"/>
  <c r="AC6" i="1"/>
  <c r="AC14" i="1"/>
  <c r="AC22" i="1"/>
  <c r="AC30" i="1"/>
  <c r="AC38" i="1"/>
  <c r="AC46" i="1"/>
  <c r="AC54" i="1"/>
  <c r="AC62" i="1"/>
  <c r="AC70" i="1"/>
  <c r="AC78" i="1"/>
  <c r="AC94" i="1"/>
  <c r="AC102" i="1"/>
  <c r="AC110" i="1"/>
  <c r="AC118" i="1"/>
  <c r="AC126" i="1"/>
  <c r="AC24" i="1"/>
  <c r="AC56" i="1"/>
  <c r="AC80" i="1"/>
  <c r="AC88" i="1"/>
  <c r="AC96" i="1"/>
  <c r="AC104" i="1"/>
  <c r="AC112" i="1"/>
  <c r="AC136" i="1"/>
  <c r="AC144" i="1"/>
  <c r="AC176" i="1"/>
  <c r="AC200" i="1"/>
  <c r="AC208" i="1"/>
  <c r="AC216" i="1"/>
  <c r="AC224" i="1"/>
  <c r="AC240" i="1"/>
  <c r="AC248" i="1"/>
  <c r="AC328" i="1"/>
  <c r="AC344" i="1"/>
  <c r="AC368" i="1"/>
  <c r="AC400" i="1"/>
  <c r="AC408" i="1"/>
  <c r="AC424" i="1"/>
  <c r="AC432" i="1"/>
  <c r="AC440" i="1"/>
  <c r="AC456" i="1"/>
  <c r="AC480" i="1"/>
  <c r="AC504" i="1"/>
  <c r="AC520" i="1"/>
  <c r="AC560" i="1"/>
  <c r="AC600" i="1"/>
  <c r="AC608" i="1"/>
  <c r="AC616" i="1"/>
  <c r="AC656" i="1"/>
  <c r="AC664" i="1"/>
  <c r="AC680" i="1"/>
  <c r="AC688" i="1"/>
  <c r="AC712" i="1"/>
  <c r="AC720" i="1"/>
  <c r="AC728" i="1"/>
  <c r="AC760" i="1"/>
  <c r="AC776" i="1"/>
  <c r="AC800" i="1"/>
  <c r="AC97" i="1"/>
  <c r="AC661" i="1"/>
  <c r="AC669" i="1"/>
  <c r="AC677" i="1"/>
  <c r="AC685" i="1"/>
  <c r="AC693" i="1"/>
  <c r="AC701" i="1"/>
  <c r="AC709" i="1"/>
  <c r="AC717" i="1"/>
  <c r="AC725" i="1"/>
  <c r="AC733" i="1"/>
  <c r="AC741" i="1"/>
  <c r="AC749" i="1"/>
  <c r="AC757" i="1"/>
  <c r="AC765" i="1"/>
  <c r="AC773" i="1"/>
  <c r="AC781" i="1"/>
  <c r="AC789" i="1"/>
  <c r="AC797" i="1"/>
  <c r="AC805" i="1"/>
  <c r="AC813" i="1"/>
  <c r="AC821" i="1"/>
  <c r="AC829" i="1"/>
  <c r="AC837" i="1"/>
  <c r="AC845" i="1"/>
  <c r="AC853" i="1"/>
  <c r="AC861" i="1"/>
  <c r="AC869" i="1"/>
  <c r="AC877" i="1"/>
  <c r="AC885" i="1"/>
  <c r="AC893" i="1"/>
  <c r="AC901" i="1"/>
  <c r="AC909" i="1"/>
  <c r="AC917" i="1"/>
  <c r="AC925" i="1"/>
  <c r="AC933" i="1"/>
  <c r="AC941" i="1"/>
  <c r="AC949" i="1"/>
  <c r="AC957" i="1"/>
  <c r="AC965" i="1"/>
  <c r="AC973" i="1"/>
  <c r="AC981" i="1"/>
  <c r="AC989" i="1"/>
  <c r="AC997" i="1"/>
  <c r="AC142" i="1"/>
  <c r="AC150" i="1"/>
  <c r="AC158" i="1"/>
  <c r="AC166" i="1"/>
  <c r="AC174" i="1"/>
  <c r="AC182" i="1"/>
  <c r="AC190" i="1"/>
  <c r="AC206" i="1"/>
  <c r="AC214" i="1"/>
  <c r="AC222" i="1"/>
  <c r="AC230" i="1"/>
  <c r="AC238" i="1"/>
  <c r="AC246" i="1"/>
  <c r="AC254" i="1"/>
  <c r="AC262" i="1"/>
  <c r="AC270" i="1"/>
  <c r="AC278" i="1"/>
  <c r="AC286" i="1"/>
  <c r="AC294" i="1"/>
  <c r="AC302" i="1"/>
  <c r="AC604" i="1"/>
  <c r="AC612" i="1"/>
  <c r="AC620" i="1"/>
  <c r="AC628" i="1"/>
  <c r="AC636" i="1"/>
  <c r="AC644" i="1"/>
  <c r="AC652" i="1"/>
  <c r="AC660" i="1"/>
  <c r="AC668" i="1"/>
  <c r="AC676" i="1"/>
  <c r="AC684" i="1"/>
  <c r="AC692" i="1"/>
  <c r="AC700" i="1"/>
  <c r="AC708" i="1"/>
  <c r="AC716" i="1"/>
  <c r="AC724" i="1"/>
  <c r="AC732" i="1"/>
  <c r="AC740" i="1"/>
  <c r="AC748" i="1"/>
  <c r="AC729" i="1"/>
  <c r="AC737" i="1"/>
  <c r="AC745" i="1"/>
  <c r="AC753" i="1"/>
  <c r="AC761" i="1"/>
  <c r="AC769" i="1"/>
  <c r="AC777" i="1"/>
  <c r="AC785" i="1"/>
  <c r="AC793" i="1"/>
  <c r="AC801" i="1"/>
  <c r="AC809" i="1"/>
  <c r="AC817" i="1"/>
  <c r="AC825" i="1"/>
  <c r="AC833" i="1"/>
  <c r="AC841" i="1"/>
  <c r="AC849" i="1"/>
  <c r="AC857" i="1"/>
  <c r="AC865" i="1"/>
  <c r="AC873" i="1"/>
  <c r="AC881" i="1"/>
  <c r="AC889" i="1"/>
  <c r="AC897" i="1"/>
  <c r="AC905" i="1"/>
  <c r="AC913" i="1"/>
  <c r="AC921" i="1"/>
  <c r="AC929" i="1"/>
  <c r="AC937" i="1"/>
  <c r="AC945" i="1"/>
  <c r="AC953" i="1"/>
  <c r="AC961" i="1"/>
  <c r="AC969" i="1"/>
  <c r="AC7" i="1"/>
  <c r="AC15" i="1"/>
  <c r="AC23" i="1"/>
  <c r="AC31" i="1"/>
  <c r="AC39" i="1"/>
  <c r="AC47" i="1"/>
  <c r="AC63" i="1"/>
  <c r="AC79" i="1"/>
  <c r="AC87" i="1"/>
  <c r="AC103" i="1"/>
  <c r="AC111" i="1"/>
  <c r="AC119" i="1"/>
  <c r="AC127" i="1"/>
  <c r="AC135" i="1"/>
  <c r="AC151" i="1"/>
  <c r="AC159" i="1"/>
  <c r="AC167" i="1"/>
  <c r="AC175" i="1"/>
  <c r="AC183" i="1"/>
  <c r="AC191" i="1"/>
  <c r="AC199" i="1"/>
  <c r="AC207" i="1"/>
  <c r="AC223" i="1"/>
  <c r="AC231" i="1"/>
  <c r="AC239" i="1"/>
  <c r="AC247" i="1"/>
  <c r="AC255" i="1"/>
  <c r="AC263" i="1"/>
  <c r="AC271" i="1"/>
  <c r="AC423" i="1"/>
  <c r="AC431" i="1"/>
  <c r="AC439" i="1"/>
  <c r="AC455" i="1"/>
  <c r="AC463" i="1"/>
  <c r="AC471" i="1"/>
  <c r="AC479" i="1"/>
  <c r="AC487" i="1"/>
  <c r="AC495" i="1"/>
  <c r="AC503" i="1"/>
  <c r="AC511" i="1"/>
  <c r="AC519" i="1"/>
  <c r="AC527" i="1"/>
  <c r="AC535" i="1"/>
  <c r="AC543" i="1"/>
  <c r="AC551" i="1"/>
  <c r="AC559" i="1"/>
  <c r="AC567" i="1"/>
  <c r="AC575" i="1"/>
  <c r="AC583" i="1"/>
  <c r="AC591" i="1"/>
  <c r="AC599" i="1"/>
  <c r="AC607" i="1"/>
  <c r="AC615" i="1"/>
  <c r="AC623" i="1"/>
  <c r="AC631" i="1"/>
  <c r="AC639" i="1"/>
  <c r="AC647" i="1"/>
  <c r="AC655" i="1"/>
  <c r="AC663" i="1"/>
  <c r="AC671" i="1"/>
  <c r="AC679" i="1"/>
  <c r="AC687" i="1"/>
  <c r="AC695" i="1"/>
  <c r="AC703" i="1"/>
  <c r="AC65" i="1"/>
  <c r="AC297" i="1"/>
  <c r="AC377" i="1"/>
  <c r="AC417" i="1"/>
  <c r="AC465" i="1"/>
  <c r="AC977" i="1"/>
  <c r="AC985" i="1"/>
  <c r="AC993" i="1"/>
  <c r="AC1001" i="1"/>
  <c r="AC756" i="1"/>
  <c r="AC764" i="1"/>
  <c r="AC772" i="1"/>
  <c r="AC780" i="1"/>
  <c r="AC788" i="1"/>
  <c r="AC796" i="1"/>
  <c r="AC804" i="1"/>
  <c r="AC812" i="1"/>
  <c r="AC820" i="1"/>
  <c r="AC828" i="1"/>
  <c r="AC836" i="1"/>
  <c r="AC711" i="1"/>
  <c r="AC719" i="1"/>
  <c r="AC727" i="1"/>
  <c r="AC735" i="1"/>
  <c r="AC743" i="1"/>
  <c r="AC751" i="1"/>
  <c r="AC759" i="1"/>
  <c r="AC767" i="1"/>
  <c r="AC775" i="1"/>
  <c r="AC783" i="1"/>
  <c r="AC791" i="1"/>
  <c r="AC799" i="1"/>
  <c r="AC807" i="1"/>
  <c r="AC815" i="1"/>
  <c r="AC823" i="1"/>
  <c r="AC831" i="1"/>
  <c r="AC839" i="1"/>
  <c r="AC847" i="1"/>
  <c r="AC855" i="1"/>
  <c r="AC863" i="1"/>
  <c r="AC871" i="1"/>
  <c r="AC879" i="1"/>
  <c r="AC887" i="1"/>
  <c r="AC895" i="1"/>
  <c r="AC903" i="1"/>
  <c r="AC911" i="1"/>
  <c r="AC919" i="1"/>
  <c r="AC927" i="1"/>
  <c r="AC935" i="1"/>
  <c r="AC943" i="1"/>
  <c r="AC951" i="1"/>
  <c r="AC959" i="1"/>
  <c r="AC967" i="1"/>
  <c r="AC975" i="1"/>
  <c r="AC983" i="1"/>
  <c r="AC991" i="1"/>
  <c r="AC999" i="1"/>
  <c r="AC2" i="1"/>
  <c r="AC10" i="1"/>
  <c r="AC18" i="1"/>
  <c r="AC26" i="1"/>
  <c r="AC34" i="1"/>
  <c r="AC42" i="1"/>
  <c r="AC50" i="1"/>
  <c r="AC58" i="1"/>
  <c r="AC66" i="1"/>
  <c r="AC74" i="1"/>
  <c r="AC82" i="1"/>
  <c r="AC90" i="1"/>
  <c r="AC98" i="1"/>
  <c r="AC106" i="1"/>
  <c r="AC114" i="1"/>
  <c r="AC122" i="1"/>
  <c r="AC130" i="1"/>
  <c r="AC138" i="1"/>
  <c r="AC154" i="1"/>
  <c r="AC162" i="1"/>
  <c r="AC170" i="1"/>
  <c r="AC178" i="1"/>
  <c r="AC186" i="1"/>
  <c r="AC194" i="1"/>
  <c r="AC202" i="1"/>
  <c r="AC210" i="1"/>
  <c r="AC226" i="1"/>
  <c r="AC234" i="1"/>
  <c r="AC242" i="1"/>
  <c r="AC250" i="1"/>
  <c r="AC258" i="1"/>
  <c r="AC3" i="1"/>
  <c r="AC11" i="1"/>
  <c r="AC19" i="1"/>
  <c r="AC27" i="1"/>
  <c r="AC35" i="1"/>
  <c r="AC43" i="1"/>
  <c r="AC51" i="1"/>
  <c r="AC59" i="1"/>
  <c r="AC67" i="1"/>
  <c r="AC75" i="1"/>
  <c r="AC83" i="1"/>
  <c r="AC91" i="1"/>
  <c r="AC99" i="1"/>
  <c r="AC107" i="1"/>
  <c r="AC115" i="1"/>
  <c r="AC123" i="1"/>
  <c r="AC131" i="1"/>
  <c r="AC139" i="1"/>
  <c r="AC147" i="1"/>
  <c r="AC155" i="1"/>
  <c r="AC163" i="1"/>
  <c r="AC171" i="1"/>
  <c r="AC179" i="1"/>
  <c r="AC187" i="1"/>
  <c r="AC195" i="1"/>
  <c r="AC203" i="1"/>
  <c r="AC211" i="1"/>
  <c r="AC219" i="1"/>
  <c r="AC227" i="1"/>
  <c r="AC235" i="1"/>
  <c r="AC243" i="1"/>
  <c r="AC251" i="1"/>
  <c r="AC259" i="1"/>
  <c r="AC267" i="1"/>
  <c r="AC275" i="1"/>
  <c r="AC283" i="1"/>
  <c r="AC291" i="1"/>
  <c r="AC299" i="1"/>
  <c r="AC307" i="1"/>
  <c r="AC315" i="1"/>
  <c r="AC323" i="1"/>
  <c r="AC844" i="1"/>
  <c r="AC852" i="1"/>
  <c r="AC860" i="1"/>
  <c r="AC868" i="1"/>
  <c r="AC876" i="1"/>
  <c r="AC884" i="1"/>
  <c r="AC892" i="1"/>
  <c r="AC900" i="1"/>
  <c r="AC908" i="1"/>
  <c r="AC916" i="1"/>
  <c r="AC924" i="1"/>
  <c r="AC932" i="1"/>
  <c r="AC940" i="1"/>
  <c r="AC948" i="1"/>
  <c r="AC956" i="1"/>
  <c r="AC964" i="1"/>
  <c r="AC972" i="1"/>
  <c r="AC980" i="1"/>
  <c r="AC988" i="1"/>
  <c r="AC5" i="1"/>
  <c r="AC13" i="1"/>
  <c r="AC21" i="1"/>
  <c r="AC29" i="1"/>
  <c r="AC37" i="1"/>
  <c r="AC45" i="1"/>
  <c r="AC53" i="1"/>
  <c r="AC61" i="1"/>
  <c r="AC69" i="1"/>
  <c r="AC77" i="1"/>
  <c r="AC85" i="1"/>
  <c r="AC93" i="1"/>
  <c r="AC101" i="1"/>
  <c r="AC109" i="1"/>
  <c r="AC117" i="1"/>
  <c r="AC125" i="1"/>
  <c r="AC133" i="1"/>
  <c r="AC141" i="1"/>
  <c r="AC149" i="1"/>
  <c r="AC157" i="1"/>
  <c r="AC165" i="1"/>
  <c r="AC173" i="1"/>
  <c r="AC181" i="1"/>
  <c r="AC189" i="1"/>
  <c r="AC197" i="1"/>
  <c r="AC205" i="1"/>
  <c r="AC213" i="1"/>
  <c r="AC221" i="1"/>
  <c r="AC229" i="1"/>
  <c r="AC237" i="1"/>
  <c r="AC245" i="1"/>
  <c r="AC253" i="1"/>
  <c r="AC261" i="1"/>
  <c r="AC269" i="1"/>
  <c r="AC277" i="1"/>
  <c r="AC285" i="1"/>
  <c r="AC293" i="1"/>
  <c r="AC301" i="1"/>
  <c r="AC309" i="1"/>
  <c r="AC317" i="1"/>
  <c r="AC86" i="1"/>
  <c r="AC134" i="1"/>
  <c r="AC198" i="1"/>
  <c r="AC310" i="1"/>
  <c r="AC318" i="1"/>
  <c r="AC55" i="1"/>
  <c r="AC71" i="1"/>
  <c r="AC95" i="1"/>
  <c r="AC143" i="1"/>
  <c r="AC215" i="1"/>
  <c r="AC279" i="1"/>
  <c r="AC287" i="1"/>
  <c r="AC295" i="1"/>
  <c r="AC303" i="1"/>
  <c r="AC311" i="1"/>
  <c r="AC319" i="1"/>
  <c r="AC64" i="1"/>
  <c r="AC120" i="1"/>
  <c r="AC152" i="1"/>
  <c r="AC168" i="1"/>
  <c r="AC192" i="1"/>
  <c r="AC146" i="1"/>
  <c r="AC218" i="1"/>
  <c r="AC266" i="1"/>
  <c r="AC274" i="1"/>
  <c r="AC282" i="1"/>
  <c r="AC290" i="1"/>
  <c r="AC298" i="1"/>
  <c r="AC306" i="1"/>
  <c r="AC314" i="1"/>
  <c r="AC331" i="1"/>
  <c r="AC339" i="1"/>
  <c r="AC347" i="1"/>
  <c r="AC355" i="1"/>
  <c r="AC363" i="1"/>
  <c r="AC371" i="1"/>
  <c r="AC379" i="1"/>
  <c r="AC387" i="1"/>
  <c r="AC395" i="1"/>
  <c r="AC403" i="1"/>
  <c r="AC411" i="1"/>
  <c r="AC419" i="1"/>
  <c r="AC427" i="1"/>
  <c r="AC435" i="1"/>
  <c r="AC443" i="1"/>
  <c r="AC451" i="1"/>
  <c r="AC459" i="1"/>
  <c r="AC467" i="1"/>
  <c r="AC475" i="1"/>
  <c r="AC483" i="1"/>
  <c r="AC491" i="1"/>
  <c r="AC499" i="1"/>
  <c r="AC507" i="1"/>
  <c r="AC515" i="1"/>
  <c r="AC523" i="1"/>
  <c r="AC531" i="1"/>
  <c r="AC539" i="1"/>
  <c r="AC547" i="1"/>
  <c r="AC555" i="1"/>
  <c r="AC563" i="1"/>
  <c r="AC571" i="1"/>
  <c r="AC579" i="1"/>
  <c r="AC587" i="1"/>
  <c r="AC595" i="1"/>
  <c r="AC603" i="1"/>
  <c r="AC611" i="1"/>
  <c r="AC619" i="1"/>
  <c r="AC627" i="1"/>
  <c r="AC635" i="1"/>
  <c r="AC643" i="1"/>
  <c r="AC651" i="1"/>
  <c r="AC659" i="1"/>
  <c r="AC667" i="1"/>
  <c r="AC675" i="1"/>
  <c r="AC683" i="1"/>
  <c r="AC996" i="1"/>
  <c r="AC326" i="1"/>
  <c r="AC334" i="1"/>
  <c r="AC342" i="1"/>
  <c r="AC350" i="1"/>
  <c r="AC358" i="1"/>
  <c r="AC366" i="1"/>
  <c r="AC374" i="1"/>
  <c r="AC382" i="1"/>
  <c r="AC390" i="1"/>
  <c r="AC398" i="1"/>
  <c r="AC406" i="1"/>
  <c r="AC414" i="1"/>
  <c r="AC422" i="1"/>
  <c r="AC430" i="1"/>
  <c r="AC438" i="1"/>
  <c r="AC446" i="1"/>
  <c r="AC454" i="1"/>
  <c r="AC462" i="1"/>
  <c r="AC470" i="1"/>
  <c r="AC478" i="1"/>
  <c r="AC486" i="1"/>
  <c r="AC494" i="1"/>
  <c r="AC502" i="1"/>
  <c r="AC510" i="1"/>
  <c r="AC518" i="1"/>
  <c r="AC526" i="1"/>
  <c r="AC534" i="1"/>
  <c r="AC542" i="1"/>
  <c r="AC550" i="1"/>
  <c r="AC558" i="1"/>
  <c r="AC566" i="1"/>
  <c r="AC574" i="1"/>
  <c r="AC582" i="1"/>
  <c r="AC590" i="1"/>
  <c r="AC598" i="1"/>
  <c r="AC606" i="1"/>
  <c r="AC614" i="1"/>
  <c r="AC622" i="1"/>
  <c r="AC630" i="1"/>
  <c r="AC638" i="1"/>
  <c r="AC646" i="1"/>
  <c r="AC654" i="1"/>
  <c r="AC662" i="1"/>
  <c r="AC670" i="1"/>
  <c r="AC678" i="1"/>
  <c r="AC686" i="1"/>
  <c r="AC694" i="1"/>
  <c r="AC702" i="1"/>
  <c r="AC710" i="1"/>
  <c r="AC718" i="1"/>
  <c r="AC726" i="1"/>
  <c r="AC734" i="1"/>
  <c r="AC742" i="1"/>
  <c r="AC750" i="1"/>
  <c r="AC758" i="1"/>
  <c r="AC766" i="1"/>
  <c r="AC774" i="1"/>
  <c r="AC782" i="1"/>
  <c r="AC790" i="1"/>
  <c r="AC798" i="1"/>
  <c r="AC806" i="1"/>
  <c r="AC814" i="1"/>
  <c r="AC822" i="1"/>
  <c r="AC830" i="1"/>
  <c r="AC838" i="1"/>
  <c r="AC846" i="1"/>
  <c r="AC854" i="1"/>
  <c r="AC862" i="1"/>
  <c r="AC870" i="1"/>
  <c r="AC878" i="1"/>
  <c r="AC886" i="1"/>
  <c r="AC894" i="1"/>
  <c r="AC902" i="1"/>
  <c r="AC910" i="1"/>
  <c r="AC918" i="1"/>
  <c r="AC926" i="1"/>
  <c r="AC934" i="1"/>
  <c r="AC942" i="1"/>
  <c r="AC950" i="1"/>
  <c r="AC958" i="1"/>
  <c r="AC966" i="1"/>
  <c r="AC974" i="1"/>
  <c r="AC982" i="1"/>
  <c r="AC990" i="1"/>
  <c r="AC998" i="1"/>
  <c r="AC327" i="1"/>
  <c r="AC335" i="1"/>
  <c r="AC343" i="1"/>
  <c r="AC351" i="1"/>
  <c r="AC359" i="1"/>
  <c r="AC367" i="1"/>
  <c r="AC375" i="1"/>
  <c r="AC383" i="1"/>
  <c r="AC391" i="1"/>
  <c r="AC399" i="1"/>
  <c r="AC407" i="1"/>
  <c r="AC415" i="1"/>
  <c r="AC447" i="1"/>
  <c r="AC322" i="1"/>
  <c r="AC330" i="1"/>
  <c r="AC338" i="1"/>
  <c r="AC346" i="1"/>
  <c r="AC354" i="1"/>
  <c r="AC362" i="1"/>
  <c r="AC370" i="1"/>
  <c r="AC378" i="1"/>
  <c r="AC386" i="1"/>
  <c r="AC394" i="1"/>
  <c r="AC402" i="1"/>
  <c r="AC410" i="1"/>
  <c r="AC418" i="1"/>
  <c r="AC426" i="1"/>
  <c r="AC434" i="1"/>
  <c r="AC442" i="1"/>
  <c r="AC450" i="1"/>
  <c r="AC458" i="1"/>
  <c r="AC466" i="1"/>
  <c r="AC474" i="1"/>
  <c r="AC482" i="1"/>
  <c r="AC490" i="1"/>
  <c r="AC498" i="1"/>
  <c r="AC506" i="1"/>
  <c r="AC514" i="1"/>
  <c r="AC522" i="1"/>
  <c r="AC530" i="1"/>
  <c r="AC538" i="1"/>
  <c r="AC546" i="1"/>
  <c r="AC554" i="1"/>
  <c r="AC562" i="1"/>
  <c r="AC570" i="1"/>
  <c r="AC578" i="1"/>
  <c r="AC586" i="1"/>
  <c r="AC594" i="1"/>
  <c r="AC602" i="1"/>
  <c r="AC610" i="1"/>
  <c r="AC618" i="1"/>
  <c r="AC626" i="1"/>
  <c r="AC634" i="1"/>
  <c r="AC642" i="1"/>
  <c r="AC650" i="1"/>
  <c r="AC658" i="1"/>
  <c r="AC666" i="1"/>
  <c r="AC674" i="1"/>
  <c r="AC682" i="1"/>
  <c r="AC690" i="1"/>
  <c r="AC698" i="1"/>
  <c r="AC706" i="1"/>
  <c r="AC714" i="1"/>
  <c r="AC722" i="1"/>
  <c r="AC730" i="1"/>
  <c r="AC738" i="1"/>
  <c r="AC746" i="1"/>
  <c r="AC754" i="1"/>
  <c r="AC762" i="1"/>
  <c r="AC770" i="1"/>
  <c r="AC778" i="1"/>
  <c r="AC786" i="1"/>
  <c r="AC794" i="1"/>
  <c r="AC802" i="1"/>
  <c r="AC810" i="1"/>
  <c r="AC818" i="1"/>
  <c r="AC826" i="1"/>
  <c r="AC834" i="1"/>
  <c r="AC842" i="1"/>
  <c r="AC850" i="1"/>
  <c r="AC858" i="1"/>
  <c r="AC866" i="1"/>
  <c r="AC874" i="1"/>
  <c r="AC882" i="1"/>
  <c r="AC890" i="1"/>
  <c r="AC898" i="1"/>
  <c r="AC906" i="1"/>
  <c r="AC914" i="1"/>
  <c r="AC922" i="1"/>
  <c r="AC930" i="1"/>
  <c r="AC938" i="1"/>
  <c r="AC946" i="1"/>
  <c r="AC954" i="1"/>
  <c r="AC962" i="1"/>
  <c r="AC970" i="1"/>
  <c r="AC978" i="1"/>
  <c r="AC986" i="1"/>
  <c r="AC994" i="1"/>
  <c r="AC691" i="1"/>
  <c r="AC699" i="1"/>
  <c r="AC707" i="1"/>
  <c r="AC715" i="1"/>
  <c r="AC723" i="1"/>
  <c r="AC731" i="1"/>
  <c r="AC739" i="1"/>
  <c r="AC747" i="1"/>
  <c r="AC755" i="1"/>
  <c r="AC763" i="1"/>
  <c r="AC771" i="1"/>
  <c r="AC779" i="1"/>
  <c r="AC787" i="1"/>
  <c r="AC795" i="1"/>
  <c r="AC803" i="1"/>
  <c r="AC811" i="1"/>
  <c r="AC819" i="1"/>
  <c r="AC827" i="1"/>
  <c r="AC835" i="1"/>
  <c r="AC843" i="1"/>
  <c r="AC851" i="1"/>
  <c r="AC859" i="1"/>
  <c r="AC867" i="1"/>
  <c r="AC875" i="1"/>
  <c r="AC883" i="1"/>
  <c r="AC891" i="1"/>
  <c r="AC899" i="1"/>
  <c r="AC907" i="1"/>
  <c r="AC915" i="1"/>
  <c r="AC923" i="1"/>
  <c r="AC931" i="1"/>
  <c r="AC939" i="1"/>
  <c r="AC947" i="1"/>
  <c r="AC955" i="1"/>
  <c r="AC963" i="1"/>
  <c r="AC971" i="1"/>
  <c r="AC979" i="1"/>
  <c r="AC987" i="1"/>
  <c r="AC995" i="1"/>
  <c r="G5" i="9"/>
  <c r="H5" i="9" s="1"/>
  <c r="G8" i="9"/>
  <c r="H8" i="9" s="1"/>
  <c r="G4" i="9"/>
  <c r="H4" i="9" s="1"/>
  <c r="G9" i="9"/>
  <c r="I9" i="9" s="1"/>
  <c r="G10" i="9"/>
  <c r="I10" i="9" s="1"/>
  <c r="G7" i="9"/>
  <c r="I7" i="9" s="1"/>
  <c r="G11" i="9"/>
  <c r="J11" i="9" s="1"/>
  <c r="G12" i="9"/>
  <c r="G13" i="9"/>
  <c r="H13" i="9" s="1"/>
  <c r="G14" i="9"/>
  <c r="H14" i="9" s="1"/>
  <c r="G15" i="9"/>
  <c r="H15" i="9" s="1"/>
  <c r="G6" i="9"/>
  <c r="I6" i="9" s="1"/>
  <c r="J4" i="9" l="1"/>
  <c r="I4" i="9"/>
  <c r="J8" i="9"/>
  <c r="I8" i="9"/>
  <c r="J5" i="9"/>
  <c r="I5" i="9"/>
  <c r="I15" i="9"/>
  <c r="I14" i="9"/>
  <c r="J15" i="9"/>
  <c r="J14" i="9"/>
  <c r="H10" i="9"/>
  <c r="J9" i="9"/>
  <c r="H9" i="9"/>
  <c r="J10" i="9"/>
  <c r="I11" i="9"/>
  <c r="J7" i="9"/>
  <c r="H11" i="9"/>
  <c r="H7" i="9"/>
  <c r="I12" i="9"/>
  <c r="J12" i="9"/>
  <c r="H12" i="9"/>
  <c r="I13" i="9"/>
  <c r="H6" i="9"/>
  <c r="J13" i="9"/>
  <c r="J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<sst xmlns="http://schemas.openxmlformats.org/spreadsheetml/2006/main" count="6151" uniqueCount="2130">
  <si>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</si>
  <si>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</si>
  <si>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</si>
  <si>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</si>
  <si>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</si>
  <si>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</si>
  <si>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</si>
  <si>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</si>
  <si>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</si>
  <si>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</si>
  <si>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</si>
  <si>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</si>
  <si>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</si>
  <si>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</si>
  <si>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</si>
  <si>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</si>
  <si>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</si>
  <si>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</si>
  <si>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</si>
  <si>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</si>
  <si>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</si>
  <si>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</si>
  <si>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</si>
  <si>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</si>
  <si>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</si>
  <si>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</si>
  <si>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</si>
  <si>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</si>
  <si>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</si>
  <si>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</si>
  <si>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</si>
  <si>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</si>
  <si>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</si>
  <si>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</si>
  <si>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</si>
  <si>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</si>
  <si>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</si>
  <si>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</si>
  <si>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</si>
  <si>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</si>
  <si>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</si>
  <si>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</si>
  <si>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</si>
  <si>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</si>
  <si>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</si>
  <si>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</si>
  <si>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</si>
  <si>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</si>
  <si>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</si>
  <si>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</si>
  <si>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</si>
  <si>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</si>
  <si>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</si>
  <si>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</si>
  <si>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</si>
  <si>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</si>
  <si>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</si>
  <si>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</si>
  <si>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</si>
  <si>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</si>
  <si>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</si>
  <si>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</si>
  <si>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</si>
  <si>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</si>
  <si>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</si>
  <si>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</si>
  <si>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</si>
  <si>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</si>
  <si>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</si>
  <si>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</si>
  <si>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</si>
  <si>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</si>
  <si>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</si>
  <si>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</si>
  <si>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</si>
  <si>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</si>
  <si>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</si>
  <si>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</si>
  <si>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</si>
  <si>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</si>
  <si>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</si>
  <si>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</si>
  <si>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</si>
  <si>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</si>
  <si>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</si>
  <si>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</si>
  <si>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</si>
  <si>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</si>
  <si>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</si>
  <si>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</si>
  <si>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</si>
  <si>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</si>
  <si>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</si>
  <si>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</si>
  <si>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</si>
  <si>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</si>
  <si>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</si>
  <si>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</si>
  <si>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</si>
  <si>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</si>
  <si>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</si>
  <si>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</si>
  <si>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</si>
  <si>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</si>
  <si>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</si>
  <si>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</si>
  <si>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</si>
  <si>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</si>
  <si>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</si>
  <si>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</si>
  <si>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</si>
  <si>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</si>
  <si>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</si>
  <si>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</si>
  <si>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</si>
  <si>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</si>
  <si>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</si>
  <si>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</si>
  <si>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</si>
  <si>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</si>
  <si>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</si>
  <si>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</si>
  <si>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</si>
  <si>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</si>
  <si>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</si>
  <si>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</si>
  <si>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</si>
  <si>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</si>
  <si>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</si>
  <si>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</si>
  <si>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</si>
  <si>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</si>
  <si>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</si>
  <si>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</si>
  <si>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</si>
  <si>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</si>
  <si>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</si>
  <si>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</si>
  <si>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</si>
  <si>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</si>
  <si>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</si>
  <si>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</si>
  <si>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</si>
  <si>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</si>
  <si>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</si>
  <si>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</si>
  <si>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</si>
  <si>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</si>
  <si>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</si>
  <si>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</si>
  <si>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</si>
  <si>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</si>
  <si>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</si>
  <si>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</si>
  <si>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</si>
  <si>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</si>
  <si>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</si>
  <si>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</si>
  <si>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</si>
  <si>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</si>
  <si>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</si>
  <si>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</si>
  <si>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</si>
  <si>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</si>
  <si>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</si>
  <si>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</si>
  <si>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</si>
  <si>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</si>
  <si>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</si>
  <si>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</si>
  <si>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</si>
  <si>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</si>
  <si>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</si>
  <si>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</si>
  <si>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</si>
  <si>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</si>
  <si>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</si>
  <si>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</si>
  <si>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</si>
  <si>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</si>
  <si>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</si>
  <si>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</si>
  <si>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</si>
  <si>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</si>
  <si>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</si>
  <si>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</si>
  <si>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</si>
  <si>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</si>
  <si>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</si>
  <si>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</si>
  <si>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</si>
  <si>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</si>
  <si>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</si>
  <si>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</si>
  <si>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</si>
  <si>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</si>
  <si>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</si>
  <si>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</si>
  <si>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</si>
  <si>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</si>
  <si>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</si>
  <si>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</si>
  <si>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</si>
  <si>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</si>
  <si>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</si>
  <si>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</si>
  <si>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</si>
  <si>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</si>
  <si>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</si>
  <si>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</si>
  <si>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</si>
  <si>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</si>
  <si>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</si>
  <si>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</si>
  <si>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</si>
  <si>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</si>
  <si>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</si>
  <si>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</si>
  <si>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</si>
  <si>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</si>
  <si>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</si>
  <si>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</si>
  <si>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</si>
  <si>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</si>
  <si>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</si>
  <si>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</si>
  <si>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</si>
  <si>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</si>
  <si>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</si>
  <si>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</si>
  <si>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</si>
  <si>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</si>
  <si>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</si>
  <si>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</si>
  <si>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</si>
  <si>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</si>
  <si>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</si>
  <si>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</si>
  <si>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</si>
  <si>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</si>
  <si>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</si>
  <si>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</si>
  <si>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</si>
  <si>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</si>
  <si>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</si>
  <si>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</si>
  <si>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</si>
  <si>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</si>
  <si>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</si>
  <si>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</si>
  <si>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</si>
  <si>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</si>
  <si>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</si>
  <si>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</si>
  <si>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</si>
  <si>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</si>
  <si>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</si>
  <si>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</si>
  <si>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</si>
  <si>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</si>
  <si>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</si>
  <si>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</si>
  <si>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</si>
  <si>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</si>
  <si>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</si>
  <si>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</si>
  <si>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</si>
  <si>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</si>
  <si>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</si>
  <si>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</si>
  <si>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</si>
  <si>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</si>
  <si>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</si>
  <si>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</si>
  <si>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</si>
  <si>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</si>
  <si>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</si>
  <si>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</si>
  <si>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</si>
  <si>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</si>
  <si>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</si>
  <si>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</si>
  <si>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</si>
  <si>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</si>
  <si>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</si>
  <si>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</si>
  <si>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</si>
  <si>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</si>
  <si>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</si>
  <si>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</si>
  <si>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</si>
  <si>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</si>
  <si>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</si>
  <si>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</si>
  <si>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</si>
  <si>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</si>
  <si>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</si>
  <si>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</si>
  <si>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</si>
  <si>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</si>
  <si>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</si>
  <si>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</si>
  <si>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</si>
  <si>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</si>
  <si>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</si>
  <si>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</si>
  <si>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</si>
  <si>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</si>
  <si>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</si>
  <si>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</si>
  <si>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</si>
  <si>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</si>
  <si>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</si>
  <si>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</si>
  <si>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</si>
  <si>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</si>
  <si>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</si>
  <si>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</si>
  <si>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</si>
  <si>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</si>
  <si>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</si>
  <si>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</si>
  <si>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</si>
  <si>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</si>
  <si>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</si>
  <si>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</si>
  <si>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</si>
  <si>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</si>
  <si>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</si>
  <si>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</si>
  <si>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</si>
  <si>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</si>
  <si>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</si>
  <si>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</si>
  <si>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</si>
  <si>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</si>
  <si>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</si>
  <si>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</si>
  <si>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</si>
  <si>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</si>
  <si>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</si>
  <si>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</si>
  <si>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</si>
  <si>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</si>
  <si>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</si>
  <si>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</si>
  <si>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</si>
  <si>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</si>
  <si>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</si>
  <si>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</si>
  <si>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</si>
  <si>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</si>
  <si>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</si>
  <si>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</si>
  <si>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</si>
  <si>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</si>
  <si>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</si>
  <si>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</si>
  <si>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</si>
  <si>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</si>
  <si>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</si>
  <si>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</si>
  <si>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</si>
  <si>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</si>
  <si>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</si>
  <si>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</si>
  <si>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</si>
  <si>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</si>
  <si>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</si>
  <si>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</si>
  <si>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</si>
  <si>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</si>
  <si>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</si>
  <si>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</si>
  <si>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</si>
  <si>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</si>
  <si>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</si>
  <si>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</si>
  <si>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</si>
  <si>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</si>
  <si>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</si>
  <si>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</si>
  <si>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</si>
  <si>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</si>
  <si>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</si>
  <si>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</si>
  <si>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</si>
  <si>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</si>
  <si>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</si>
  <si>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</si>
  <si>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</si>
  <si>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</si>
  <si>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</si>
  <si>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</si>
  <si>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</si>
  <si>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</si>
  <si>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</si>
  <si>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</si>
  <si>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</si>
  <si>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</si>
  <si>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</si>
  <si>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</si>
  <si>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</si>
  <si>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</si>
  <si>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</si>
  <si>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</si>
  <si>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</si>
  <si>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</si>
  <si>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</si>
  <si>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</si>
  <si>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</si>
  <si>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</si>
  <si>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</si>
  <si>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</si>
  <si>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</si>
  <si>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</si>
  <si>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</si>
  <si>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</si>
  <si>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</si>
  <si>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</si>
  <si>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</si>
  <si>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</si>
  <si>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</si>
  <si>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</si>
  <si>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</si>
  <si>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</si>
  <si>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</si>
  <si>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</si>
  <si>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</si>
  <si>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</si>
  <si>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</si>
  <si>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</si>
  <si>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</si>
  <si>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</si>
  <si>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</si>
  <si>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</si>
  <si>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</si>
  <si>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</si>
  <si>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</si>
  <si>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</si>
  <si>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</si>
  <si>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</si>
  <si>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</si>
  <si>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</si>
  <si>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</si>
  <si>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</si>
  <si>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</si>
  <si>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</si>
  <si>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</si>
  <si>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</si>
  <si>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</si>
  <si>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</si>
  <si>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</si>
  <si>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</si>
  <si>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</si>
  <si>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</si>
  <si>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</si>
  <si>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</si>
  <si>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</si>
  <si>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</si>
  <si>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</si>
  <si>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</si>
  <si>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</si>
  <si>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</si>
  <si>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</si>
  <si>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</si>
  <si>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</si>
  <si>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</si>
  <si>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</si>
  <si>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</si>
  <si>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</si>
  <si>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</si>
  <si>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</si>
  <si>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</si>
  <si>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</si>
  <si>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</si>
  <si>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</si>
  <si>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</si>
  <si>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</si>
  <si>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</si>
  <si>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</si>
  <si>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</si>
  <si>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</si>
  <si>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</si>
  <si>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</si>
  <si>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</si>
  <si>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</si>
  <si>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</si>
  <si>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</si>
  <si>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</si>
  <si>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</si>
  <si>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</si>
  <si>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</si>
  <si>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</si>
  <si>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</si>
  <si>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</si>
  <si>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</si>
  <si>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</si>
  <si>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</si>
  <si>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</si>
  <si>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</si>
  <si>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</si>
  <si>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</si>
  <si>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</si>
  <si>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</si>
  <si>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</si>
  <si>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</si>
  <si>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</si>
  <si>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</si>
  <si>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</si>
  <si>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</si>
  <si>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</si>
  <si>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</si>
  <si>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</si>
  <si>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</si>
  <si>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</si>
  <si>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</si>
  <si>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</si>
  <si>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</si>
  <si>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</si>
  <si>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</si>
  <si>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</si>
  <si>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</si>
  <si>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</si>
  <si>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</si>
  <si>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</si>
  <si>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</si>
  <si>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</si>
  <si>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</si>
  <si>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</si>
  <si>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</si>
  <si>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</si>
  <si>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</si>
  <si>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</si>
  <si>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</si>
  <si>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</si>
  <si>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</si>
  <si>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</si>
  <si>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</si>
  <si>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</si>
  <si>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</si>
  <si>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</si>
  <si>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</si>
  <si>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</si>
  <si>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</si>
  <si>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</si>
  <si>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</si>
  <si>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</si>
  <si>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</si>
  <si>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</si>
  <si>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</si>
  <si>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</si>
  <si>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</si>
  <si>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</si>
  <si>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</si>
  <si>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</si>
  <si>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</si>
  <si>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</si>
  <si>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</si>
  <si>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</si>
  <si>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</si>
  <si>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</si>
  <si>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</si>
  <si>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</si>
  <si>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</si>
  <si>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</si>
  <si>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</si>
  <si>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</si>
  <si>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</si>
  <si>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</si>
  <si>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</si>
  <si>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</si>
  <si>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</si>
  <si>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</si>
  <si>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</si>
  <si>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</si>
  <si>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</si>
  <si>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</si>
  <si>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</si>
  <si>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</si>
  <si>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</si>
  <si>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</si>
  <si>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</si>
  <si>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</si>
  <si>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</si>
  <si>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</si>
  <si>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</si>
  <si>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</si>
  <si>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</si>
  <si>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</si>
  <si>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</si>
  <si>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</si>
  <si>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</si>
  <si>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</si>
  <si>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</si>
  <si>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</si>
  <si>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</si>
  <si>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</si>
  <si>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</si>
  <si>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</si>
  <si>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</si>
  <si>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</si>
  <si>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</si>
  <si>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</si>
  <si>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</si>
  <si>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</si>
  <si>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</si>
  <si>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</si>
  <si>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</si>
  <si>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</si>
  <si>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</si>
  <si>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</si>
  <si>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</si>
  <si>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</si>
  <si>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</si>
  <si>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</si>
  <si>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</si>
  <si>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</si>
  <si>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</si>
  <si>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</si>
  <si>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</si>
  <si>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</si>
  <si>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</si>
  <si>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</si>
  <si>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</si>
  <si>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</si>
  <si>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</si>
  <si>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</si>
  <si>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</si>
  <si>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</si>
  <si>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</si>
  <si>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</si>
  <si>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</si>
  <si>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</si>
  <si>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</si>
  <si>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</si>
  <si>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</si>
  <si>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</si>
  <si>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</si>
  <si>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</si>
  <si>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</si>
  <si>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</si>
  <si>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</si>
  <si>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</si>
  <si>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</si>
  <si>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</si>
  <si>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</si>
  <si>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</si>
  <si>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</si>
  <si>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</si>
  <si>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</si>
  <si>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</si>
  <si>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</si>
  <si>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</si>
  <si>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</si>
  <si>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</si>
  <si>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</si>
  <si>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</si>
  <si>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</si>
  <si>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</si>
  <si>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</si>
  <si>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</si>
  <si>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</si>
  <si>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</si>
  <si>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</si>
  <si>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</si>
  <si>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</si>
  <si>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</si>
  <si>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</si>
  <si>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</si>
  <si>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</si>
  <si>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</si>
  <si>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</si>
  <si>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</si>
  <si>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</si>
  <si>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</si>
  <si>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</si>
  <si>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</si>
  <si>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</si>
  <si>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</si>
  <si>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</si>
  <si>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</si>
  <si>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</si>
  <si>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</si>
  <si>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</si>
  <si>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</si>
  <si>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</si>
  <si>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</si>
  <si>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</si>
  <si>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</si>
  <si>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</si>
  <si>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</si>
  <si>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</si>
  <si>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</si>
  <si>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</si>
  <si>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</si>
  <si>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</si>
  <si>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</si>
  <si>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</si>
  <si>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</si>
  <si>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</si>
  <si>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</si>
  <si>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</si>
  <si>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</si>
  <si>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</si>
  <si>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</si>
  <si>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</si>
  <si>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</si>
  <si>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</si>
  <si>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</si>
  <si>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</si>
  <si>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</si>
  <si>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</si>
  <si>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</si>
  <si>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</si>
  <si>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</si>
  <si>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</si>
  <si>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</si>
  <si>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</si>
  <si>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</si>
  <si>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</si>
  <si>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</si>
  <si>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</si>
  <si>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</si>
  <si>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</si>
  <si>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</si>
  <si>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</si>
  <si>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</si>
  <si>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</si>
  <si>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</si>
  <si>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</si>
  <si>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</si>
  <si>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</si>
  <si>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</si>
  <si>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</si>
  <si>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</si>
  <si>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</si>
  <si>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</si>
  <si>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</si>
  <si>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</si>
  <si>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</si>
  <si>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</si>
  <si>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</si>
  <si>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</si>
  <si>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</si>
  <si>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</si>
  <si>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</si>
  <si>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</si>
  <si>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</si>
  <si>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</si>
  <si>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</si>
  <si>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</si>
  <si>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</si>
  <si>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</si>
  <si>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</si>
  <si>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</si>
  <si>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</si>
  <si>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</si>
  <si>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</si>
  <si>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</si>
  <si>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</si>
  <si>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</si>
  <si>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</si>
  <si>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</si>
  <si>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</si>
  <si>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</si>
  <si>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</si>
  <si>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</si>
  <si>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</si>
  <si>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</si>
  <si>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</si>
  <si>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</si>
  <si>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</si>
  <si>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</si>
  <si>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</si>
  <si>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</si>
  <si>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</si>
  <si>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</si>
  <si>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</si>
  <si>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</si>
  <si>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</si>
  <si>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</si>
  <si>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</si>
  <si>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</si>
  <si>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</si>
  <si>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</si>
  <si>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</si>
  <si>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</si>
  <si>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</si>
  <si>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</si>
  <si>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</si>
  <si>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</si>
  <si>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</si>
  <si>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</si>
  <si>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</si>
  <si>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</si>
  <si>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</si>
  <si>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</si>
  <si>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</si>
  <si>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</si>
  <si>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</si>
  <si>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</si>
  <si>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</si>
  <si>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</si>
  <si>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</si>
  <si>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</si>
  <si>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</si>
  <si>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</si>
  <si>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</si>
  <si>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</si>
  <si>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</si>
  <si>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</si>
  <si>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</si>
  <si>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</si>
  <si>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</si>
  <si>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</si>
  <si>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</si>
  <si>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</si>
  <si>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</si>
  <si>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</si>
  <si>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</si>
  <si>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</si>
  <si>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</si>
  <si>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</si>
  <si>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</si>
  <si>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</si>
  <si>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</si>
  <si>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</si>
  <si>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</si>
  <si>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</si>
  <si>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</si>
  <si>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</si>
  <si>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</si>
  <si>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</si>
  <si>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</si>
  <si>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</si>
  <si>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</si>
  <si>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</si>
  <si>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</si>
  <si>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</si>
  <si>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</si>
  <si>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</si>
  <si>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</si>
  <si>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</si>
  <si>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</si>
  <si>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</si>
  <si>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</si>
  <si>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</si>
  <si>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</si>
  <si>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</si>
  <si>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</si>
  <si>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</si>
  <si>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</si>
  <si>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</si>
  <si>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</si>
  <si>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</si>
  <si>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</si>
  <si>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</si>
  <si>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</si>
  <si>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</si>
  <si>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</si>
  <si>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</si>
  <si>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</si>
  <si>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</si>
  <si>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</si>
  <si>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</si>
  <si>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</si>
  <si>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</si>
  <si>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</si>
  <si>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</si>
  <si>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</si>
  <si>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</si>
  <si>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</si>
  <si>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</si>
  <si>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</si>
  <si>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</si>
  <si>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</si>
  <si>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</si>
  <si>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</si>
  <si>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</si>
  <si>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</si>
  <si>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</si>
  <si>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</si>
  <si>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</si>
  <si>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</si>
  <si>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</si>
  <si>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</si>
  <si>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</si>
  <si>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</si>
  <si>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</si>
  <si>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</si>
  <si>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</si>
  <si>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</si>
  <si>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</si>
  <si>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</si>
  <si>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</si>
  <si>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</si>
  <si>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</si>
  <si>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</si>
  <si>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</si>
  <si>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</si>
  <si>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</si>
  <si>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</si>
  <si>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</si>
  <si>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</si>
  <si>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</si>
  <si>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</si>
  <si>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</si>
  <si>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</si>
  <si>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</si>
  <si>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</si>
  <si>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</si>
  <si>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</si>
  <si>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</si>
  <si>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</si>
  <si>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</si>
  <si>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</si>
  <si>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</si>
  <si>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</si>
  <si>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</si>
  <si>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</si>
  <si>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</si>
  <si>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</si>
  <si>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</si>
  <si>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</si>
  <si>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</si>
  <si>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</si>
  <si>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</si>
  <si>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</si>
  <si>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</si>
  <si>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</si>
  <si>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</si>
  <si>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</si>
  <si>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</si>
  <si>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</si>
  <si>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</si>
  <si>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</si>
  <si>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</si>
  <si>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</si>
  <si>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</si>
  <si>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</si>
  <si>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</si>
  <si>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</si>
  <si>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</si>
  <si>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</si>
  <si>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</si>
  <si>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</si>
  <si>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</si>
  <si>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</si>
  <si>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</si>
  <si>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</si>
  <si>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</si>
  <si>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</si>
  <si>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</si>
  <si>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</si>
  <si>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</si>
  <si>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</si>
  <si>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</si>
  <si>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</si>
  <si>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</si>
  <si>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</si>
  <si>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</si>
  <si>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</si>
  <si>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</si>
  <si>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</si>
  <si>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</si>
  <si>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</si>
  <si>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</si>
  <si>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</si>
  <si>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</si>
  <si>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</si>
  <si>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</si>
  <si>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</si>
  <si>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</si>
  <si>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</si>
  <si>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</si>
  <si>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</si>
  <si>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</si>
  <si>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</si>
  <si>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</si>
  <si>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</si>
  <si>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</si>
  <si>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</si>
  <si>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</si>
  <si>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</si>
  <si>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</si>
  <si>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</si>
  <si>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</si>
  <si>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</si>
  <si>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</si>
  <si>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</si>
  <si>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</si>
  <si>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</si>
  <si>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</si>
  <si>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</si>
  <si>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</si>
  <si>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</si>
  <si>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</si>
  <si>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</si>
  <si>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</si>
  <si>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</si>
  <si>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</si>
  <si>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</si>
  <si>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</si>
  <si>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</si>
  <si>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</si>
  <si>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</si>
  <si>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</si>
  <si>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</si>
  <si>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</si>
  <si>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</si>
  <si>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</si>
  <si>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</si>
  <si>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</si>
  <si>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</si>
  <si>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</si>
  <si>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</si>
  <si>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</si>
  <si>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</si>
  <si>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</si>
  <si>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</si>
  <si>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</si>
  <si>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</si>
  <si>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</si>
  <si>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</si>
  <si>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</si>
  <si>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</si>
  <si>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</si>
  <si>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</si>
  <si>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</si>
  <si>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</si>
  <si>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</si>
  <si>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</si>
  <si>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</si>
  <si>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</si>
  <si>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</si>
  <si>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</si>
  <si>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</si>
  <si>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</si>
  <si>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</si>
  <si>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</si>
  <si>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</si>
  <si>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</si>
  <si>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</si>
  <si>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</si>
  <si>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</si>
  <si>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</si>
  <si>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</si>
  <si>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</si>
  <si>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</si>
  <si>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</si>
  <si>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</si>
  <si>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</si>
  <si>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</si>
  <si>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</si>
  <si>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</si>
  <si>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</si>
  <si>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</si>
  <si>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</si>
  <si>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</si>
  <si>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</si>
  <si>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</si>
  <si>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</si>
  <si>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</si>
  <si>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</si>
  <si>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</si>
  <si>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</si>
  <si>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</si>
  <si>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</si>
  <si>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</si>
  <si>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</si>
  <si>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</si>
  <si>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</si>
  <si>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</si>
  <si>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</si>
  <si>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</si>
  <si>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</si>
  <si>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</si>
  <si>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</si>
  <si>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</si>
  <si>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</si>
  <si>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</si>
  <si>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</si>
  <si>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</si>
  <si>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</si>
  <si>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</si>
  <si>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</si>
  <si>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</si>
  <si>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</si>
  <si>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</si>
  <si>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</si>
  <si>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</si>
  <si>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</si>
  <si>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</si>
  <si>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</si>
  <si>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</si>
  <si>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</si>
  <si>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</si>
  <si>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</si>
  <si>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</si>
  <si>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</si>
  <si>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</si>
  <si>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</si>
  <si>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</si>
  <si>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</si>
  <si>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</si>
  <si>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</si>
  <si>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</si>
  <si>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</si>
  <si>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</si>
  <si>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</si>
  <si>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</si>
  <si>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</si>
  <si>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</si>
  <si>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</si>
  <si>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</si>
  <si>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</si>
  <si>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</si>
  <si>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</si>
  <si>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</si>
  <si>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</si>
  <si>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</si>
  <si>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</si>
  <si>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</si>
  <si>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</si>
  <si>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</si>
  <si>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</si>
  <si>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</si>
  <si>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</si>
  <si>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</si>
  <si>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</si>
  <si>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</si>
  <si>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</si>
  <si>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</si>
  <si>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</si>
  <si>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</si>
  <si>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</si>
  <si>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</si>
  <si>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</si>
  <si>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</si>
  <si>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</si>
  <si>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</si>
  <si>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</si>
  <si>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</si>
  <si>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</si>
  <si>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</si>
  <si>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</si>
  <si>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</si>
  <si>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</si>
  <si>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</si>
  <si>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</si>
  <si>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</si>
  <si>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</si>
  <si>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</si>
  <si>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</si>
  <si>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</si>
  <si>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</si>
  <si>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</si>
  <si>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</si>
  <si>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</si>
  <si>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</si>
  <si>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</si>
  <si>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</si>
  <si>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</si>
  <si>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</si>
  <si>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</si>
  <si>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</si>
  <si>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</si>
  <si>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</si>
  <si>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</si>
  <si>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</si>
  <si>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</si>
  <si>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</si>
  <si>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</si>
  <si>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</si>
  <si>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</si>
  <si>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</si>
  <si>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</si>
  <si>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</si>
  <si>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</si>
  <si>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</si>
  <si>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</si>
  <si>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</si>
  <si>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</si>
  <si>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</si>
  <si>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</si>
  <si>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</si>
  <si>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</si>
  <si>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</si>
  <si>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</si>
  <si>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</si>
  <si>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</si>
  <si>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</si>
  <si>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</si>
  <si>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</si>
  <si>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</si>
  <si>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</si>
  <si>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</si>
  <si>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</si>
  <si>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</si>
  <si>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</si>
  <si>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</si>
  <si>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</si>
  <si>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</si>
  <si>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</si>
  <si>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</si>
  <si>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</si>
  <si>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</si>
  <si>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</si>
  <si>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</si>
  <si>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</si>
  <si>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</si>
  <si>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</si>
  <si>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</si>
  <si>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</si>
  <si>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</si>
  <si>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</si>
  <si>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</si>
  <si>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</si>
  <si>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</si>
  <si>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</si>
  <si>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</si>
  <si>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</si>
  <si>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</si>
  <si>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</si>
  <si>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</si>
  <si>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</si>
  <si>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</si>
  <si>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</si>
  <si>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</si>
  <si>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</si>
  <si>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</si>
  <si>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</si>
  <si>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</si>
  <si>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</si>
  <si>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</si>
  <si>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</si>
  <si>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</si>
  <si>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</si>
  <si>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</si>
  <si>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</si>
  <si>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</si>
  <si>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</si>
  <si>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</si>
  <si>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</si>
  <si>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</si>
  <si>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</si>
  <si>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</si>
  <si>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</si>
  <si>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</si>
  <si>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</si>
  <si>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</si>
  <si>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</si>
  <si>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</si>
  <si>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</si>
  <si>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</si>
  <si>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</si>
  <si>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</si>
  <si>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</si>
  <si>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</si>
  <si>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</si>
  <si>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</si>
  <si>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</si>
  <si>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</si>
  <si>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</si>
  <si>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</si>
  <si>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</si>
  <si>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</si>
  <si>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</si>
  <si>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</si>
  <si>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</si>
  <si>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</si>
  <si>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</si>
  <si>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</si>
  <si>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</si>
  <si>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</si>
  <si>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</si>
  <si>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</si>
  <si>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</si>
  <si>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</si>
  <si>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</si>
  <si>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</si>
  <si>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</si>
  <si>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</si>
  <si>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</si>
  <si>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</si>
  <si>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</si>
  <si>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</si>
  <si>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</si>
  <si>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</si>
  <si>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</si>
  <si>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</si>
  <si>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</si>
  <si>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</si>
  <si>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</si>
  <si>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</si>
  <si>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</si>
  <si>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</si>
  <si>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</si>
  <si>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</si>
  <si>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</si>
  <si>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</si>
  <si>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</si>
  <si>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</si>
  <si>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</si>
  <si>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</si>
  <si>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</si>
  <si>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</si>
  <si>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</si>
  <si>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</si>
  <si>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</si>
  <si>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</si>
  <si>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</si>
  <si>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</si>
  <si>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</si>
  <si>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</si>
  <si>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</si>
  <si>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</si>
  <si>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</si>
  <si>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</si>
  <si>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</si>
  <si>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</si>
  <si>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</si>
  <si>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</si>
  <si>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</si>
  <si>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</si>
  <si>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</si>
  <si>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</si>
  <si>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</si>
  <si>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</si>
  <si>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</si>
  <si>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</si>
  <si>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</si>
  <si>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</si>
  <si>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</si>
  <si>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</si>
  <si>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</si>
  <si>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</si>
  <si>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</si>
  <si>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</si>
  <si>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</si>
  <si>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</si>
  <si>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</si>
  <si>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</si>
  <si>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</si>
  <si>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</si>
  <si>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</si>
  <si>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</si>
  <si>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</si>
  <si>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</si>
  <si>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</si>
  <si>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</si>
  <si>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</si>
  <si>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</si>
  <si>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</si>
  <si>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</si>
  <si>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</si>
  <si>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</si>
  <si>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</si>
  <si>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</si>
  <si>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</si>
  <si>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</si>
  <si>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</si>
  <si>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</si>
  <si>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</si>
  <si>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</si>
  <si>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</si>
  <si>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</si>
  <si>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</si>
  <si>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</si>
  <si>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</si>
  <si>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</si>
  <si>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</si>
  <si>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</si>
  <si>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</si>
  <si>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</si>
  <si>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</si>
  <si>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</si>
  <si>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</si>
  <si>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</si>
  <si>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</si>
  <si>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</si>
  <si>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</si>
  <si>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</si>
  <si>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</si>
  <si>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</si>
  <si>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</si>
  <si>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</si>
  <si>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</si>
  <si>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</si>
  <si>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</si>
  <si>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</si>
  <si>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</si>
  <si>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</si>
  <si>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</si>
  <si>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</si>
  <si>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</si>
  <si>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</si>
  <si>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</si>
  <si>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</si>
  <si>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</si>
  <si>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</si>
  <si>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</si>
  <si>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</si>
  <si>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</si>
  <si>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</si>
  <si>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</si>
  <si>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</si>
  <si>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</si>
  <si>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</si>
  <si>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</si>
  <si>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</si>
  <si>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</si>
  <si>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</si>
  <si>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</si>
  <si>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</si>
  <si>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</si>
  <si>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</si>
  <si>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</si>
  <si>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</si>
  <si>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</si>
  <si>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</si>
  <si>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</si>
  <si>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</si>
  <si>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</si>
  <si>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</si>
  <si>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</si>
  <si>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</si>
  <si>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</si>
  <si>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</si>
  <si>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</si>
  <si>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</si>
  <si>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</si>
  <si>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</si>
  <si>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</si>
  <si>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</si>
  <si>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</si>
  <si>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</si>
  <si>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</si>
  <si>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</si>
  <si>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</si>
  <si>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</si>
  <si>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</si>
  <si>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</si>
  <si>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</si>
  <si>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</si>
  <si>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</si>
  <si>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</si>
  <si>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</si>
  <si>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</si>
  <si>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</si>
  <si>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</si>
  <si>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</si>
  <si>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</si>
  <si>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</si>
  <si>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</si>
  <si>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</si>
  <si>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</si>
  <si>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</si>
  <si>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</si>
  <si>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</si>
  <si>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</si>
  <si>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</si>
  <si>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</si>
  <si>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</si>
  <si>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</si>
  <si>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</si>
  <si>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</si>
  <si>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</si>
  <si>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</si>
  <si>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</si>
  <si>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</si>
  <si>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</si>
  <si>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</si>
  <si>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</si>
  <si>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</si>
  <si>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</si>
  <si>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</si>
  <si>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</si>
  <si>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</si>
  <si>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</si>
  <si>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</si>
  <si>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</si>
  <si>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</si>
  <si>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</si>
  <si>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</si>
  <si>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</si>
  <si>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</si>
  <si>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</si>
  <si>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</si>
  <si>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</si>
  <si>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</si>
  <si>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</si>
  <si>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</si>
  <si>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</si>
  <si>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</si>
  <si>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</si>
  <si>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</si>
  <si>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</si>
  <si>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</si>
  <si>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</si>
  <si>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</si>
  <si>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</si>
  <si>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</si>
  <si>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</si>
  <si>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</si>
  <si>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</si>
  <si>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</si>
  <si>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</si>
  <si>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</si>
  <si>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</si>
  <si>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</si>
  <si>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</si>
  <si>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</si>
  <si>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</si>
  <si>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</si>
  <si>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</si>
  <si>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</si>
  <si>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</si>
  <si>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</si>
  <si>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</si>
  <si>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</si>
  <si>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</si>
  <si>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</si>
  <si>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</si>
  <si>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</si>
  <si>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</si>
  <si>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</si>
  <si>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</si>
  <si>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</si>
  <si>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</si>
  <si>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</si>
  <si>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</si>
  <si>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</si>
  <si>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</si>
  <si>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</si>
  <si>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</si>
  <si>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</si>
  <si>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</si>
  <si>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</si>
  <si>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</si>
  <si>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</si>
  <si>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</si>
  <si>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</si>
  <si>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</si>
  <si>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</si>
  <si>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</si>
  <si>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</si>
  <si>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</si>
  <si>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</si>
  <si>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</si>
  <si>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</si>
  <si>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</si>
  <si>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</si>
  <si>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</si>
  <si>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</si>
  <si>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</si>
  <si>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</si>
  <si>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</si>
  <si>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</si>
  <si>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</si>
  <si>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</si>
  <si>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</si>
  <si>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</si>
  <si>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</si>
  <si>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</si>
  <si>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</si>
  <si>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</si>
  <si>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</si>
  <si>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</si>
  <si>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</si>
  <si>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</si>
  <si>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</si>
  <si>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</si>
  <si>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</si>
  <si>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</si>
  <si>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</si>
  <si>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</si>
  <si>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</si>
  <si>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</si>
  <si>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</si>
  <si>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</si>
  <si>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</si>
  <si>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</si>
  <si>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</si>
  <si>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</si>
  <si>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</si>
  <si>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</si>
  <si>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</si>
  <si>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</si>
  <si>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</si>
  <si>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</si>
  <si>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</si>
  <si>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</si>
  <si>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</si>
  <si>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</si>
  <si>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</si>
  <si>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</si>
  <si>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</si>
  <si>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</si>
  <si>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</si>
  <si>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</si>
  <si>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</si>
  <si>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</si>
  <si>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</si>
  <si>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</si>
  <si>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</si>
  <si>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</si>
  <si>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</si>
  <si>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</si>
  <si>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</si>
  <si>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</si>
  <si>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</si>
  <si>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</si>
  <si>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</si>
  <si>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</si>
  <si>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</si>
  <si>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</si>
  <si>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</si>
  <si>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</si>
  <si>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</si>
  <si>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</si>
  <si>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</si>
  <si>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</si>
  <si>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</si>
  <si>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</si>
  <si>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</si>
  <si>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</si>
  <si>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</si>
  <si>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</si>
  <si>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</si>
  <si>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</si>
  <si>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</si>
  <si>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</si>
  <si>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</si>
  <si>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</si>
  <si>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</si>
  <si>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</si>
  <si>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</si>
  <si>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</si>
  <si>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</si>
  <si>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</si>
  <si>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</si>
  <si>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</si>
  <si>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</si>
  <si>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</si>
  <si>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</si>
  <si>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</si>
  <si>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</si>
  <si>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</si>
  <si>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</si>
  <si>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</si>
  <si>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</si>
  <si>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</si>
  <si>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</si>
  <si>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</si>
  <si>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</si>
  <si>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</si>
  <si>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</si>
  <si>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</si>
  <si>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</si>
  <si>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</si>
  <si>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</si>
  <si>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</si>
  <si>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</si>
  <si>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</si>
  <si>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</si>
  <si>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</si>
  <si>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</si>
  <si>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</si>
  <si>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</si>
  <si>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</si>
  <si>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</si>
  <si>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</si>
  <si>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</si>
  <si>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</si>
  <si>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</si>
  <si>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</si>
  <si>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</si>
  <si>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</si>
  <si>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</si>
  <si>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</si>
  <si>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</si>
  <si>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</si>
  <si>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</si>
  <si>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</si>
  <si>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</si>
  <si>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</si>
  <si>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</si>
  <si>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</si>
  <si>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</si>
  <si>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</si>
  <si>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</si>
  <si>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</si>
  <si>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</si>
  <si>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</si>
  <si>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</si>
  <si>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</si>
  <si>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</si>
  <si>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</si>
  <si>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</si>
  <si>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</si>
  <si>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</si>
  <si>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</si>
  <si>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</si>
  <si>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</si>
  <si>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</si>
  <si>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</si>
  <si>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</si>
  <si>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</si>
  <si>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</si>
  <si>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</si>
  <si>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</si>
  <si>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</si>
  <si>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</si>
  <si>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</si>
  <si>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</si>
  <si>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</si>
  <si>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</si>
  <si>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</si>
  <si>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</si>
  <si>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</si>
  <si>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</si>
  <si>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</si>
  <si>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</si>
  <si>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</si>
  <si>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</si>
  <si>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</si>
  <si>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</si>
  <si>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</si>
  <si>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</si>
  <si>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</si>
  <si>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</si>
  <si>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</si>
  <si>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</si>
  <si>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</si>
  <si>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</si>
  <si>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</si>
  <si>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</si>
  <si>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</si>
  <si>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</si>
  <si>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</si>
  <si>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</si>
  <si>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</si>
  <si>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</si>
  <si>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</si>
  <si>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</si>
  <si>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</si>
  <si>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</si>
  <si>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</si>
  <si>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</si>
  <si>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</si>
  <si>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</si>
  <si>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</si>
  <si>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</si>
  <si>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</si>
  <si>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</si>
  <si>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</si>
  <si>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</si>
  <si>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</si>
  <si>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</si>
  <si>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</si>
  <si>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</si>
  <si>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</si>
  <si>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</si>
  <si>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</si>
  <si>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</si>
  <si>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</si>
  <si>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</si>
  <si>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</si>
  <si>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</si>
  <si>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</si>
  <si>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</si>
  <si>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</si>
  <si>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</si>
  <si>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</si>
  <si>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</si>
  <si>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</si>
  <si>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</si>
  <si>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</si>
  <si>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</si>
  <si>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</si>
  <si>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</si>
  <si>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</si>
  <si>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</si>
  <si>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</si>
  <si>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</si>
  <si>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</si>
  <si>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</si>
  <si>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</si>
  <si>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</si>
  <si>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</si>
  <si>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</si>
  <si>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</si>
  <si>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</si>
  <si>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</si>
  <si>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</si>
  <si>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</si>
  <si>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</si>
  <si>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</si>
  <si>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</si>
  <si>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</si>
  <si>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</si>
  <si>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</si>
  <si>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</si>
  <si>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</si>
  <si>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</si>
  <si>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</si>
  <si>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</si>
  <si>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</si>
  <si>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</si>
  <si>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</si>
  <si>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</si>
  <si>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</si>
  <si>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</si>
  <si>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</si>
  <si>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</si>
  <si>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</si>
  <si>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</si>
  <si>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</si>
  <si>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</si>
  <si>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</si>
  <si>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</si>
  <si>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</si>
  <si>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</si>
  <si>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</si>
  <si>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</si>
  <si>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</si>
  <si>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</si>
  <si>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</si>
  <si>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</si>
  <si>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</si>
  <si>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</si>
  <si>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</si>
  <si>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</si>
  <si>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</si>
  <si>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</si>
  <si>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</si>
  <si>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</si>
  <si>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</si>
  <si>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</si>
  <si>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</si>
  <si>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</si>
  <si>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</si>
  <si>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</si>
  <si>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</si>
  <si>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</si>
  <si>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</si>
  <si>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</si>
  <si>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</si>
  <si>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</si>
  <si>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</si>
  <si>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</si>
  <si>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</si>
  <si>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</si>
  <si>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</si>
  <si>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</si>
  <si>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</si>
  <si>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</si>
  <si>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</si>
  <si>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</si>
  <si>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</si>
  <si>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</si>
  <si>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</si>
  <si>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</si>
  <si>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</si>
  <si>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</si>
  <si>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</si>
  <si>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</si>
  <si>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</si>
  <si>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</si>
  <si>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</si>
  <si>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</si>
  <si>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</si>
  <si>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</si>
  <si>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</si>
  <si>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</si>
  <si>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</si>
  <si>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</si>
  <si>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</si>
  <si>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</si>
  <si>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</si>
  <si>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</si>
  <si>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</si>
  <si>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</si>
  <si>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</si>
  <si>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</si>
  <si>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</si>
  <si>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</si>
  <si>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</si>
  <si>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</si>
  <si>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</si>
  <si>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</si>
  <si>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</si>
  <si>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</si>
  <si>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</si>
  <si>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</si>
  <si>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</si>
  <si>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</si>
  <si>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</si>
  <si>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</si>
  <si>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</si>
  <si>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</si>
  <si>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</si>
  <si>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</si>
  <si>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</si>
  <si>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</si>
  <si>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</si>
  <si>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</si>
  <si>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</si>
  <si>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</si>
  <si>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</si>
  <si>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</si>
  <si>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</si>
  <si>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</si>
  <si>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</si>
  <si>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</si>
  <si>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</si>
  <si>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</si>
  <si>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</si>
  <si>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</si>
  <si>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</si>
  <si>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</si>
  <si>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</si>
  <si>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</si>
  <si>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</si>
  <si>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</si>
  <si>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</si>
  <si>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</si>
  <si>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</si>
  <si>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</si>
  <si>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</si>
  <si>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</si>
  <si>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</si>
  <si>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</si>
  <si>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</si>
  <si>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</si>
  <si>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</si>
  <si>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</si>
  <si>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</si>
  <si>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</si>
  <si>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</si>
  <si>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</si>
  <si>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</si>
  <si>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</si>
  <si>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</si>
  <si>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</si>
  <si>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</si>
  <si>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</si>
  <si>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</si>
  <si>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</si>
  <si>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</si>
  <si>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</si>
  <si>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</si>
  <si>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</si>
  <si>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</si>
  <si>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</si>
  <si>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</si>
  <si>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</si>
  <si>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</si>
  <si>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</si>
  <si>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</si>
  <si>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</si>
  <si>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</si>
  <si>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</si>
  <si>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</si>
  <si>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</si>
  <si>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</si>
  <si>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</si>
  <si>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</si>
  <si>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</si>
  <si>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</si>
  <si>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</si>
  <si>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</si>
  <si>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</si>
  <si>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</si>
  <si>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</si>
  <si>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</si>
  <si>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</si>
  <si>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</si>
  <si>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</si>
  <si>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</si>
  <si>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</si>
  <si>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</si>
  <si>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</si>
  <si>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</si>
  <si>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</si>
  <si>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</si>
  <si>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</si>
  <si>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</si>
  <si>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</si>
  <si>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</si>
  <si>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</si>
  <si>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</si>
  <si>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</si>
  <si>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</si>
  <si>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</si>
  <si>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</si>
  <si>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</si>
  <si>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</si>
  <si>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</si>
  <si>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</si>
  <si>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</si>
  <si>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</si>
  <si>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</si>
  <si>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</si>
  <si>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</si>
  <si>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</si>
  <si>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</si>
  <si>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</si>
  <si>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</si>
  <si>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</si>
  <si>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</si>
  <si>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</si>
  <si>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</si>
  <si>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</si>
  <si>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</si>
  <si>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</si>
  <si>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</si>
  <si>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</si>
  <si>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</si>
  <si>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</si>
  <si>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</si>
  <si>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</si>
  <si>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</si>
  <si>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</si>
  <si>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</si>
  <si>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</si>
  <si>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</si>
  <si>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</si>
  <si>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</si>
  <si>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</si>
  <si>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</si>
  <si>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</si>
  <si>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</si>
  <si>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</si>
  <si>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</si>
  <si>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</si>
  <si>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</si>
  <si>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</si>
  <si>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</si>
  <si>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</si>
  <si>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</si>
  <si>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</si>
  <si>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</si>
  <si>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</si>
  <si>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</si>
  <si>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</si>
  <si>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</si>
  <si>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</si>
  <si>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</si>
  <si>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</si>
  <si>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</si>
  <si>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</si>
  <si>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</si>
  <si>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</si>
  <si>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</si>
  <si>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</si>
  <si>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</si>
  <si>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</si>
  <si>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</si>
  <si>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</si>
  <si>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</si>
  <si>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</si>
  <si>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</si>
  <si>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</si>
  <si>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</si>
  <si>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</si>
  <si>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</si>
  <si>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</si>
  <si>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</si>
  <si>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</si>
  <si>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</si>
  <si>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</si>
  <si>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</si>
  <si>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</si>
  <si>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</si>
  <si>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</si>
  <si>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</si>
  <si>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</si>
  <si>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</si>
  <si>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</si>
  <si>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</si>
  <si>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</si>
  <si>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</si>
  <si>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</si>
  <si>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</si>
  <si>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</si>
  <si>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</si>
  <si>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</si>
  <si>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</si>
  <si>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</si>
  <si>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</si>
  <si>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</si>
  <si>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</si>
  <si>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</si>
  <si>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</si>
  <si>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</si>
  <si>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</si>
  <si>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</si>
  <si>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</si>
  <si>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</si>
  <si>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</si>
  <si>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</si>
  <si>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</si>
  <si>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</si>
  <si>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Summary Statistics Table</t>
  </si>
  <si>
    <t>Mean</t>
  </si>
  <si>
    <t>Median</t>
  </si>
  <si>
    <t>Minimum</t>
  </si>
  <si>
    <t>Maximum</t>
  </si>
  <si>
    <t>Variance</t>
  </si>
  <si>
    <t>Standard deviation</t>
  </si>
  <si>
    <t>Sucessful Backers count</t>
  </si>
  <si>
    <t>Failed Backers Count</t>
  </si>
  <si>
    <t>First Quartile</t>
  </si>
  <si>
    <t>Third Quartile</t>
  </si>
  <si>
    <t>Interquartile Range</t>
  </si>
  <si>
    <t>Lower Bound</t>
  </si>
  <si>
    <t>Upper Bound</t>
  </si>
  <si>
    <t>Successful Outliers</t>
  </si>
  <si>
    <t>Failed Outliers</t>
  </si>
  <si>
    <t>Count of Outlier Backers</t>
  </si>
  <si>
    <t>Succesful Z-Score</t>
  </si>
  <si>
    <t>Failed Z-Score</t>
  </si>
  <si>
    <t>There is more variability with the successful campaigns; this make sense because the standard deviation is larger, meaning the data highly spread out from the mean.</t>
  </si>
  <si>
    <t>Additionally, looking at the z-score found in columns Y and Z in the Crowdfunding tab, there fewer successful backers with +/- 10% from the mean than unsuccessful backers.</t>
  </si>
  <si>
    <t>Count of Z-Score +/-10%</t>
  </si>
  <si>
    <t>Based on the count of outlier backers for successful and unsuccessful campaigns, the median better summarizes the data since using the mean skews results.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</si>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</sst>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1" xfId="0" applyBorder="1"/>
    <xf numFmtId="9" fontId="0" fillId="0" borderId="11" xfId="0" applyNumberFormat="1" applyBorder="1"/>
    <xf numFmtId="164" fontId="0" fillId="0" borderId="11" xfId="42" applyNumberFormat="1" applyFont="1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11" xfId="0" applyNumberFormat="1" applyBorder="1"/>
    <xf numFmtId="14" fontId="0" fillId="0" borderId="13" xfId="0" applyNumberFormat="1" applyBorder="1"/>
    <xf numFmtId="10" fontId="0" fillId="0" borderId="0" xfId="0" applyNumberFormat="1"/>
    <xf numFmtId="9" fontId="0" fillId="0" borderId="0" xfId="0" applyNumberFormat="1"/>
    <xf numFmtId="0" fontId="16" fillId="0" borderId="0" xfId="0" applyFont="1"/>
    <xf numFmtId="43" fontId="0" fillId="0" borderId="0" xfId="42" applyFont="1"/>
    <xf numFmtId="164" fontId="0" fillId="0" borderId="0" xfId="42" applyNumberFormat="1" applyFont="1"/>
    <xf numFmtId="0" fontId="0" fillId="0" borderId="0" xfId="0" applyAlignment="1">
      <alignment horizontal="right"/>
    </xf>
    <xf numFmtId="164" fontId="16" fillId="0" borderId="0" xfId="42" applyNumberFormat="1" applyFont="1"/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2" xfId="0" applyFont="1" applyFill="1" applyBorder="1" applyAlignment="1">
      <alignment horizontal="center"/>
    </xf>
    <xf numFmtId="164" fontId="0" fillId="0" borderId="0" xfId="0" applyNumberFormat="1"/>
    <xf numFmtId="10" fontId="0" fillId="0" borderId="0" xfId="42" applyNumberFormat="1" applyFont="1"/>
    <xf numFmtId="10" fontId="0" fillId="0" borderId="0" xfId="43" applyNumberFormat="1" applyFont="1"/>
    <xf numFmtId="10" fontId="0" fillId="0" borderId="0" xfId="0" applyNumberFormat="1" applyBorder="1"/>
    <xf numFmtId="0" fontId="0" fillId="0" borderId="0" xfId="0" applyNumberFormat="1"/>
    <xf numFmtId="0" fontId="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  <color rgb="FFFF505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CrowdfundingBook.xlsx]Pivot Table - Sub-Category!PivotTable1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A-4855-8C51-A537EA4D41A2}"/>
            </c:ext>
          </c:extLst>
        </c:ser>
        <c:ser>
          <c:idx val="1"/>
          <c:order val="1"/>
          <c:tx>
            <c:strRef>
              <c:f>'Pivot Table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CA-4855-8C51-A537EA4D41A2}"/>
            </c:ext>
          </c:extLst>
        </c:ser>
        <c:ser>
          <c:idx val="2"/>
          <c:order val="2"/>
          <c:tx>
            <c:strRef>
              <c:f>'Pivot Table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CA-4855-8C51-A537EA4D41A2}"/>
            </c:ext>
          </c:extLst>
        </c:ser>
        <c:ser>
          <c:idx val="3"/>
          <c:order val="3"/>
          <c:tx>
            <c:strRef>
              <c:f>'Pivot Table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C6-4425-9323-F13FC4047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8209312"/>
        <c:axId val="393061296"/>
      </c:barChart>
      <c:catAx>
        <c:axId val="206820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61296"/>
        <c:crosses val="autoZero"/>
        <c:auto val="1"/>
        <c:lblAlgn val="ctr"/>
        <c:lblOffset val="100"/>
        <c:noMultiLvlLbl val="0"/>
      </c:catAx>
      <c:valAx>
        <c:axId val="3930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0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CrowdfundingBook.xlsx]Pivot Table - 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7C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A-4283-ACDD-E87BC95F357C}"/>
            </c:ext>
          </c:extLst>
        </c:ser>
        <c:ser>
          <c:idx val="1"/>
          <c:order val="1"/>
          <c:tx>
            <c:strRef>
              <c:f>'Pivot Table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A-4283-ACDD-E87BC95F357C}"/>
            </c:ext>
          </c:extLst>
        </c:ser>
        <c:ser>
          <c:idx val="2"/>
          <c:order val="2"/>
          <c:tx>
            <c:strRef>
              <c:f>'Pivot Table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5A-4283-ACDD-E87BC95F357C}"/>
            </c:ext>
          </c:extLst>
        </c:ser>
        <c:ser>
          <c:idx val="3"/>
          <c:order val="3"/>
          <c:tx>
            <c:strRef>
              <c:f>'Pivot Table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9-4E6B-A28C-56531B148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8209312"/>
        <c:axId val="393061296"/>
      </c:barChart>
      <c:catAx>
        <c:axId val="206820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61296"/>
        <c:crosses val="autoZero"/>
        <c:auto val="1"/>
        <c:lblAlgn val="ctr"/>
        <c:lblOffset val="100"/>
        <c:noMultiLvlLbl val="0"/>
      </c:catAx>
      <c:valAx>
        <c:axId val="3930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0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CrowdfundingBook.xlsx]Pivot Table - Date Coversion!PivotTable6</c:name>
    <c:fmtId val="4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7C80"/>
            </a:solidFill>
            <a:round/>
          </a:ln>
          <a:effectLst/>
        </c:spPr>
        <c:marker>
          <c:symbol val="circle"/>
          <c:size val="5"/>
          <c:spPr>
            <a:solidFill>
              <a:srgbClr val="FF7C80"/>
            </a:solidFill>
            <a:ln w="9525">
              <a:solidFill>
                <a:srgbClr val="FF7C8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- Date Coversion'!$B$4:$B$5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- Date Coversion'!$A$6:$A$18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Date Coversion'!$B$6:$B$18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1-4819-8335-7E44CABDEC04}"/>
            </c:ext>
          </c:extLst>
        </c:ser>
        <c:ser>
          <c:idx val="1"/>
          <c:order val="1"/>
          <c:tx>
            <c:strRef>
              <c:f>'Pivot Table - Date Coversion'!$C$4:$C$5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7C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7C80"/>
              </a:solidFill>
              <a:ln w="9525">
                <a:solidFill>
                  <a:srgbClr val="FF7C80"/>
                </a:solidFill>
              </a:ln>
              <a:effectLst/>
            </c:spPr>
          </c:marker>
          <c:cat>
            <c:strRef>
              <c:f>'Pivot Table - Date Coversion'!$A$6:$A$18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Date Coversion'!$C$6:$C$18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1-4819-8335-7E44CABDEC04}"/>
            </c:ext>
          </c:extLst>
        </c:ser>
        <c:ser>
          <c:idx val="2"/>
          <c:order val="2"/>
          <c:tx>
            <c:strRef>
              <c:f>'Pivot Table - Date Coversion'!$D$4:$D$5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- Date Coversion'!$A$6:$A$18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Date Coversion'!$D$6:$D$18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1-4819-8335-7E44CABDEC04}"/>
            </c:ext>
          </c:extLst>
        </c:ser>
        <c:ser>
          <c:idx val="3"/>
          <c:order val="3"/>
          <c:tx>
            <c:strRef>
              <c:f>'Pivot Table - Date Coversion'!$E$4:$E$5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- Date Coversion'!$A$6:$A$18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Date Coversion'!$E$6:$E$18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A-4D0C-B541-F44492493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766416"/>
        <c:axId val="379211136"/>
      </c:lineChart>
      <c:catAx>
        <c:axId val="109676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11136"/>
        <c:crosses val="autoZero"/>
        <c:auto val="1"/>
        <c:lblAlgn val="ctr"/>
        <c:lblOffset val="100"/>
        <c:noMultiLvlLbl val="0"/>
      </c:catAx>
      <c:valAx>
        <c:axId val="37921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76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'Crowfunding Goal Analysis'!$H$3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Analysis'!$C$4:$C$15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Analysis'!$H$4:$H$15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2A-4736-B1BE-17985AF5D4A0}"/>
            </c:ext>
          </c:extLst>
        </c:ser>
        <c:ser>
          <c:idx val="5"/>
          <c:order val="1"/>
          <c:tx>
            <c:strRef>
              <c:f>'Crowfunding Goal Analysis'!$I$3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7C80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Analysis'!$C$4:$C$15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Analysis'!$I$4:$I$15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2A-4736-B1BE-17985AF5D4A0}"/>
            </c:ext>
          </c:extLst>
        </c:ser>
        <c:ser>
          <c:idx val="6"/>
          <c:order val="2"/>
          <c:tx>
            <c:strRef>
              <c:f>'Crowfunding Goal Analysis'!$J$3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Analysis'!$C$4:$C$15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Analysis'!$J$4:$J$15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2A-4736-B1BE-17985AF5D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555008"/>
        <c:axId val="410785632"/>
      </c:lineChart>
      <c:catAx>
        <c:axId val="28655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85632"/>
        <c:crosses val="autoZero"/>
        <c:auto val="1"/>
        <c:lblAlgn val="ctr"/>
        <c:lblOffset val="100"/>
        <c:noMultiLvlLbl val="0"/>
      </c:catAx>
      <c:valAx>
        <c:axId val="41078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5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326706</xdr:colOff>
      <xdr:row>1</xdr:row>
      <xdr:rowOff>169544</xdr:rowOff>
    </xdr:from>
    <xdr:to>
      <xdr:col>16</xdr:col>
      <xdr:colOff>628650</xdr:colOff>
      <xdr:row>25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5EF54-BDA0-47BD-B770-360AA2633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322896</xdr:colOff>
      <xdr:row>1</xdr:row>
      <xdr:rowOff>173355</xdr:rowOff>
    </xdr:from>
    <xdr:to>
      <xdr:col>15</xdr:col>
      <xdr:colOff>57149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C7E29-E469-383E-6DE4-B8C12BD0A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288607</xdr:colOff>
      <xdr:row>3</xdr:row>
      <xdr:rowOff>131445</xdr:rowOff>
    </xdr:from>
    <xdr:to>
      <xdr:col>13</xdr:col>
      <xdr:colOff>228600</xdr:colOff>
      <xdr:row>17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E1BFB-D396-1233-ACB5-842DBEC66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891546</xdr:colOff>
      <xdr:row>15</xdr:row>
      <xdr:rowOff>167640</xdr:rowOff>
    </xdr:from>
    <xdr:to>
      <xdr:col>8</xdr:col>
      <xdr:colOff>1000125</xdr:colOff>
      <xdr:row>31</xdr:row>
      <xdr:rowOff>125736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B080E7-86E7-3CA6-6B95-C9F69F970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Samaniego" refreshedDate="45157.77406851852" createdVersion="8" refreshedVersion="8" minRefreshableVersion="3" recordCount="1000" xr:uid="{EFFED87D-63FC-44C4-8F05-D03DEEBE8B2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9C1E5D-5465-447E-B856-44F26B55EC7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4EFDCD-5CF3-43F0-90CC-84AF1D42CAB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3">
    <format dxfId="5">
      <pivotArea dataOnly="0" labelOnly="1" fieldPosition="0">
        <references count="1">
          <reference field="18" count="1">
            <x v="0"/>
          </reference>
        </references>
      </pivotArea>
    </format>
    <format dxfId="3">
      <pivotArea dataOnly="0" labelOnly="1" fieldPosition="0">
        <references count="1">
          <reference field="18" count="1">
            <x v="4"/>
          </reference>
        </references>
      </pivotArea>
    </format>
    <format dxfId="1">
      <pivotArea dataOnly="0" labelOnly="1" fieldPosition="0">
        <references count="1">
          <reference field="18" count="1">
            <x v="8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D8EF9-7047-48FA-8EE4-E3D1EBF4735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C3E5-0AC8-4A4A-9AFA-D8990977CF2B}">
  <dimension ref="A1:F32"/>
  <sheetViews>
    <sheetView workbookViewId="0">
      <selection activeCell="B1" sqref="B1"/>
    </sheetView>
  </sheetViews>
  <sheetFormatPr defaultRowHeight="15.5" x14ac:dyDescent="0.35"/>
  <cols>
    <col min="1" max="1" width="25.33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10" t="s">
        <v>6</v>
      </c>
      <c r="B1" t="s">
        <v>2046</v>
      </c>
    </row>
    <row r="2" spans="1:6" x14ac:dyDescent="0.35">
      <c r="A2" s="10" t="s">
        <v>2031</v>
      </c>
      <c r="B2" t="s">
        <v>2046</v>
      </c>
    </row>
    <row r="4" spans="1:6" x14ac:dyDescent="0.35">
      <c r="A4" s="10" t="s">
        <v>2045</v>
      </c>
      <c r="B4" s="10" t="s">
        <v>2044</v>
      </c>
    </row>
    <row r="5" spans="1:6" x14ac:dyDescent="0.35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11" t="s">
        <v>2047</v>
      </c>
      <c r="B6" s="28">
        <v>1</v>
      </c>
      <c r="C6" s="28">
        <v>10</v>
      </c>
      <c r="D6" s="28">
        <v>2</v>
      </c>
      <c r="E6" s="28">
        <v>21</v>
      </c>
      <c r="F6" s="28">
        <v>34</v>
      </c>
    </row>
    <row r="7" spans="1:6" x14ac:dyDescent="0.35">
      <c r="A7" s="11" t="s">
        <v>2048</v>
      </c>
      <c r="B7" s="28"/>
      <c r="C7" s="28"/>
      <c r="D7" s="28"/>
      <c r="E7" s="28">
        <v>4</v>
      </c>
      <c r="F7" s="28">
        <v>4</v>
      </c>
    </row>
    <row r="8" spans="1:6" x14ac:dyDescent="0.35">
      <c r="A8" s="11" t="s">
        <v>2049</v>
      </c>
      <c r="B8" s="28">
        <v>4</v>
      </c>
      <c r="C8" s="28">
        <v>21</v>
      </c>
      <c r="D8" s="28">
        <v>1</v>
      </c>
      <c r="E8" s="28">
        <v>34</v>
      </c>
      <c r="F8" s="28">
        <v>60</v>
      </c>
    </row>
    <row r="9" spans="1:6" x14ac:dyDescent="0.35">
      <c r="A9" s="11" t="s">
        <v>2050</v>
      </c>
      <c r="B9" s="28">
        <v>2</v>
      </c>
      <c r="C9" s="28">
        <v>12</v>
      </c>
      <c r="D9" s="28">
        <v>1</v>
      </c>
      <c r="E9" s="28">
        <v>22</v>
      </c>
      <c r="F9" s="28">
        <v>37</v>
      </c>
    </row>
    <row r="10" spans="1:6" x14ac:dyDescent="0.35">
      <c r="A10" s="11" t="s">
        <v>2051</v>
      </c>
      <c r="B10" s="28"/>
      <c r="C10" s="28">
        <v>8</v>
      </c>
      <c r="D10" s="28"/>
      <c r="E10" s="28">
        <v>10</v>
      </c>
      <c r="F10" s="28">
        <v>18</v>
      </c>
    </row>
    <row r="11" spans="1:6" x14ac:dyDescent="0.35">
      <c r="A11" s="11" t="s">
        <v>2052</v>
      </c>
      <c r="B11" s="28">
        <v>1</v>
      </c>
      <c r="C11" s="28">
        <v>7</v>
      </c>
      <c r="D11" s="28"/>
      <c r="E11" s="28">
        <v>9</v>
      </c>
      <c r="F11" s="28">
        <v>17</v>
      </c>
    </row>
    <row r="12" spans="1:6" x14ac:dyDescent="0.35">
      <c r="A12" s="11" t="s">
        <v>2053</v>
      </c>
      <c r="B12" s="28">
        <v>4</v>
      </c>
      <c r="C12" s="28">
        <v>20</v>
      </c>
      <c r="D12" s="28"/>
      <c r="E12" s="28">
        <v>22</v>
      </c>
      <c r="F12" s="28">
        <v>46</v>
      </c>
    </row>
    <row r="13" spans="1:6" x14ac:dyDescent="0.35">
      <c r="A13" s="11" t="s">
        <v>2054</v>
      </c>
      <c r="B13" s="28">
        <v>3</v>
      </c>
      <c r="C13" s="28">
        <v>19</v>
      </c>
      <c r="D13" s="28"/>
      <c r="E13" s="28">
        <v>23</v>
      </c>
      <c r="F13" s="28">
        <v>45</v>
      </c>
    </row>
    <row r="14" spans="1:6" x14ac:dyDescent="0.35">
      <c r="A14" s="11" t="s">
        <v>2055</v>
      </c>
      <c r="B14" s="28">
        <v>1</v>
      </c>
      <c r="C14" s="28">
        <v>6</v>
      </c>
      <c r="D14" s="28"/>
      <c r="E14" s="28">
        <v>10</v>
      </c>
      <c r="F14" s="28">
        <v>17</v>
      </c>
    </row>
    <row r="15" spans="1:6" x14ac:dyDescent="0.35">
      <c r="A15" s="11" t="s">
        <v>2056</v>
      </c>
      <c r="B15" s="28"/>
      <c r="C15" s="28">
        <v>3</v>
      </c>
      <c r="D15" s="28"/>
      <c r="E15" s="28">
        <v>4</v>
      </c>
      <c r="F15" s="28">
        <v>7</v>
      </c>
    </row>
    <row r="16" spans="1:6" x14ac:dyDescent="0.35">
      <c r="A16" s="11" t="s">
        <v>2057</v>
      </c>
      <c r="B16" s="28"/>
      <c r="C16" s="28">
        <v>8</v>
      </c>
      <c r="D16" s="28">
        <v>1</v>
      </c>
      <c r="E16" s="28">
        <v>4</v>
      </c>
      <c r="F16" s="28">
        <v>13</v>
      </c>
    </row>
    <row r="17" spans="1:6" x14ac:dyDescent="0.35">
      <c r="A17" s="11" t="s">
        <v>2058</v>
      </c>
      <c r="B17" s="28">
        <v>1</v>
      </c>
      <c r="C17" s="28">
        <v>6</v>
      </c>
      <c r="D17" s="28">
        <v>1</v>
      </c>
      <c r="E17" s="28">
        <v>13</v>
      </c>
      <c r="F17" s="28">
        <v>21</v>
      </c>
    </row>
    <row r="18" spans="1:6" x14ac:dyDescent="0.35">
      <c r="A18" s="11" t="s">
        <v>2059</v>
      </c>
      <c r="B18" s="28">
        <v>4</v>
      </c>
      <c r="C18" s="28">
        <v>11</v>
      </c>
      <c r="D18" s="28">
        <v>1</v>
      </c>
      <c r="E18" s="28">
        <v>26</v>
      </c>
      <c r="F18" s="28">
        <v>42</v>
      </c>
    </row>
    <row r="19" spans="1:6" x14ac:dyDescent="0.35">
      <c r="A19" s="11" t="s">
        <v>2060</v>
      </c>
      <c r="B19" s="28">
        <v>23</v>
      </c>
      <c r="C19" s="28">
        <v>132</v>
      </c>
      <c r="D19" s="28">
        <v>2</v>
      </c>
      <c r="E19" s="28">
        <v>187</v>
      </c>
      <c r="F19" s="28">
        <v>344</v>
      </c>
    </row>
    <row r="20" spans="1:6" x14ac:dyDescent="0.35">
      <c r="A20" s="11" t="s">
        <v>2061</v>
      </c>
      <c r="B20" s="28"/>
      <c r="C20" s="28">
        <v>4</v>
      </c>
      <c r="D20" s="28"/>
      <c r="E20" s="28">
        <v>4</v>
      </c>
      <c r="F20" s="28">
        <v>8</v>
      </c>
    </row>
    <row r="21" spans="1:6" x14ac:dyDescent="0.35">
      <c r="A21" s="11" t="s">
        <v>2062</v>
      </c>
      <c r="B21" s="28">
        <v>6</v>
      </c>
      <c r="C21" s="28">
        <v>30</v>
      </c>
      <c r="D21" s="28"/>
      <c r="E21" s="28">
        <v>49</v>
      </c>
      <c r="F21" s="28">
        <v>85</v>
      </c>
    </row>
    <row r="22" spans="1:6" x14ac:dyDescent="0.35">
      <c r="A22" s="11" t="s">
        <v>2063</v>
      </c>
      <c r="B22" s="28"/>
      <c r="C22" s="28">
        <v>9</v>
      </c>
      <c r="D22" s="28"/>
      <c r="E22" s="28">
        <v>5</v>
      </c>
      <c r="F22" s="28">
        <v>14</v>
      </c>
    </row>
    <row r="23" spans="1:6" x14ac:dyDescent="0.35">
      <c r="A23" s="11" t="s">
        <v>2064</v>
      </c>
      <c r="B23" s="28">
        <v>1</v>
      </c>
      <c r="C23" s="28">
        <v>5</v>
      </c>
      <c r="D23" s="28">
        <v>1</v>
      </c>
      <c r="E23" s="28">
        <v>9</v>
      </c>
      <c r="F23" s="28">
        <v>16</v>
      </c>
    </row>
    <row r="24" spans="1:6" x14ac:dyDescent="0.35">
      <c r="A24" s="11" t="s">
        <v>2065</v>
      </c>
      <c r="B24" s="28">
        <v>3</v>
      </c>
      <c r="C24" s="28">
        <v>3</v>
      </c>
      <c r="D24" s="28"/>
      <c r="E24" s="28">
        <v>11</v>
      </c>
      <c r="F24" s="28">
        <v>17</v>
      </c>
    </row>
    <row r="25" spans="1:6" x14ac:dyDescent="0.35">
      <c r="A25" s="11" t="s">
        <v>2066</v>
      </c>
      <c r="B25" s="28"/>
      <c r="C25" s="28">
        <v>7</v>
      </c>
      <c r="D25" s="28"/>
      <c r="E25" s="28">
        <v>14</v>
      </c>
      <c r="F25" s="28">
        <v>21</v>
      </c>
    </row>
    <row r="26" spans="1:6" x14ac:dyDescent="0.35">
      <c r="A26" s="11" t="s">
        <v>2067</v>
      </c>
      <c r="B26" s="28">
        <v>1</v>
      </c>
      <c r="C26" s="28">
        <v>15</v>
      </c>
      <c r="D26" s="28">
        <v>2</v>
      </c>
      <c r="E26" s="28">
        <v>17</v>
      </c>
      <c r="F26" s="28">
        <v>35</v>
      </c>
    </row>
    <row r="27" spans="1:6" x14ac:dyDescent="0.35">
      <c r="A27" s="11" t="s">
        <v>2068</v>
      </c>
      <c r="B27" s="28"/>
      <c r="C27" s="28">
        <v>16</v>
      </c>
      <c r="D27" s="28">
        <v>1</v>
      </c>
      <c r="E27" s="28">
        <v>28</v>
      </c>
      <c r="F27" s="28">
        <v>45</v>
      </c>
    </row>
    <row r="28" spans="1:6" x14ac:dyDescent="0.35">
      <c r="A28" s="11" t="s">
        <v>2069</v>
      </c>
      <c r="B28" s="28">
        <v>2</v>
      </c>
      <c r="C28" s="28">
        <v>12</v>
      </c>
      <c r="D28" s="28">
        <v>1</v>
      </c>
      <c r="E28" s="28">
        <v>36</v>
      </c>
      <c r="F28" s="28">
        <v>51</v>
      </c>
    </row>
    <row r="29" spans="1:6" x14ac:dyDescent="0.35">
      <c r="A29" s="11" t="s">
        <v>2070</v>
      </c>
      <c r="B29" s="28"/>
      <c r="C29" s="28"/>
      <c r="D29" s="28"/>
      <c r="E29" s="28">
        <v>3</v>
      </c>
      <c r="F29" s="28">
        <v>3</v>
      </c>
    </row>
    <row r="30" spans="1:6" x14ac:dyDescent="0.35">
      <c r="A30" s="11" t="s">
        <v>2043</v>
      </c>
      <c r="B30" s="28">
        <v>57</v>
      </c>
      <c r="C30" s="28">
        <v>364</v>
      </c>
      <c r="D30" s="28">
        <v>14</v>
      </c>
      <c r="E30" s="28">
        <v>565</v>
      </c>
      <c r="F30" s="28">
        <v>1000</v>
      </c>
    </row>
    <row r="32" spans="1:6" x14ac:dyDescent="0.35">
      <c r="F32" s="1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83CB-9908-46A5-9018-D5E91BAE12F9}">
  <dimension ref="A1:F25"/>
  <sheetViews>
    <sheetView workbookViewId="0">
      <selection activeCell="E12" sqref="E12"/>
    </sheetView>
  </sheetViews>
  <sheetFormatPr defaultRowHeight="15.5" x14ac:dyDescent="0.35"/>
  <cols>
    <col min="1" max="1" width="17.08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10" t="s">
        <v>6</v>
      </c>
      <c r="B1" t="s">
        <v>2046</v>
      </c>
    </row>
    <row r="3" spans="1:6" x14ac:dyDescent="0.35">
      <c r="A3" s="10" t="s">
        <v>2045</v>
      </c>
      <c r="B3" s="10" t="s">
        <v>2044</v>
      </c>
    </row>
    <row r="4" spans="1:6" x14ac:dyDescent="0.35">
      <c r="A4" s="10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29" t="s">
        <v>2034</v>
      </c>
      <c r="B5" s="28">
        <v>11</v>
      </c>
      <c r="C5" s="28">
        <v>60</v>
      </c>
      <c r="D5" s="28">
        <v>5</v>
      </c>
      <c r="E5" s="28">
        <v>102</v>
      </c>
      <c r="F5" s="28">
        <v>178</v>
      </c>
    </row>
    <row r="6" spans="1:6" x14ac:dyDescent="0.35">
      <c r="A6" s="11" t="s">
        <v>2035</v>
      </c>
      <c r="B6" s="28">
        <v>4</v>
      </c>
      <c r="C6" s="28">
        <v>20</v>
      </c>
      <c r="D6" s="28"/>
      <c r="E6" s="28">
        <v>22</v>
      </c>
      <c r="F6" s="28">
        <v>46</v>
      </c>
    </row>
    <row r="7" spans="1:6" x14ac:dyDescent="0.35">
      <c r="A7" s="11" t="s">
        <v>2036</v>
      </c>
      <c r="B7" s="28">
        <v>1</v>
      </c>
      <c r="C7" s="28">
        <v>23</v>
      </c>
      <c r="D7" s="28">
        <v>3</v>
      </c>
      <c r="E7" s="28">
        <v>21</v>
      </c>
      <c r="F7" s="28">
        <v>48</v>
      </c>
    </row>
    <row r="8" spans="1:6" x14ac:dyDescent="0.35">
      <c r="A8" s="11" t="s">
        <v>2037</v>
      </c>
      <c r="B8" s="28"/>
      <c r="C8" s="28"/>
      <c r="D8" s="28"/>
      <c r="E8" s="28">
        <v>4</v>
      </c>
      <c r="F8" s="28">
        <v>4</v>
      </c>
    </row>
    <row r="9" spans="1:6" x14ac:dyDescent="0.35">
      <c r="A9" s="29" t="s">
        <v>2038</v>
      </c>
      <c r="B9" s="28">
        <v>10</v>
      </c>
      <c r="C9" s="28">
        <v>66</v>
      </c>
      <c r="D9" s="28"/>
      <c r="E9" s="28">
        <v>99</v>
      </c>
      <c r="F9" s="28">
        <v>175</v>
      </c>
    </row>
    <row r="10" spans="1:6" x14ac:dyDescent="0.35">
      <c r="A10" s="11" t="s">
        <v>2039</v>
      </c>
      <c r="B10" s="28">
        <v>4</v>
      </c>
      <c r="C10" s="28">
        <v>11</v>
      </c>
      <c r="D10" s="28">
        <v>1</v>
      </c>
      <c r="E10" s="28">
        <v>26</v>
      </c>
      <c r="F10" s="28">
        <v>42</v>
      </c>
    </row>
    <row r="11" spans="1:6" x14ac:dyDescent="0.35">
      <c r="A11" s="11" t="s">
        <v>2040</v>
      </c>
      <c r="B11" s="28">
        <v>2</v>
      </c>
      <c r="C11" s="28">
        <v>24</v>
      </c>
      <c r="D11" s="28">
        <v>1</v>
      </c>
      <c r="E11" s="28">
        <v>40</v>
      </c>
      <c r="F11" s="28">
        <v>67</v>
      </c>
    </row>
    <row r="12" spans="1:6" x14ac:dyDescent="0.35">
      <c r="A12" s="11" t="s">
        <v>2041</v>
      </c>
      <c r="B12" s="28">
        <v>2</v>
      </c>
      <c r="C12" s="28">
        <v>28</v>
      </c>
      <c r="D12" s="28">
        <v>2</v>
      </c>
      <c r="E12" s="28">
        <v>64</v>
      </c>
      <c r="F12" s="28">
        <v>96</v>
      </c>
    </row>
    <row r="13" spans="1:6" x14ac:dyDescent="0.35">
      <c r="A13" s="29" t="s">
        <v>2042</v>
      </c>
      <c r="B13" s="28">
        <v>23</v>
      </c>
      <c r="C13" s="28">
        <v>132</v>
      </c>
      <c r="D13" s="28">
        <v>2</v>
      </c>
      <c r="E13" s="28">
        <v>187</v>
      </c>
      <c r="F13" s="28">
        <v>344</v>
      </c>
    </row>
    <row r="14" spans="1:6" x14ac:dyDescent="0.35">
      <c r="A14" s="11" t="s">
        <v>2043</v>
      </c>
      <c r="B14" s="28">
        <v>57</v>
      </c>
      <c r="C14" s="28">
        <v>364</v>
      </c>
      <c r="D14" s="28">
        <v>14</v>
      </c>
      <c r="E14" s="28">
        <v>565</v>
      </c>
      <c r="F14" s="28">
        <v>1000</v>
      </c>
    </row>
    <row r="17" spans="3:5" x14ac:dyDescent="0.35">
      <c r="C17" s="14"/>
      <c r="D17" s="14"/>
      <c r="E17" s="14"/>
    </row>
    <row r="18" spans="3:5" x14ac:dyDescent="0.35">
      <c r="E18" s="27"/>
    </row>
    <row r="25" spans="3:5" x14ac:dyDescent="0.35">
      <c r="E25" s="26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474-7A4F-4519-A261-705DD3AB304A}">
  <dimension ref="A1:F18"/>
  <sheetViews>
    <sheetView workbookViewId="0">
      <selection activeCell="D17" sqref="D17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10" t="s">
        <v>2031</v>
      </c>
      <c r="B1" t="s">
        <v>2046</v>
      </c>
    </row>
    <row r="2" spans="1:6" x14ac:dyDescent="0.35">
      <c r="A2" s="10" t="s">
        <v>2085</v>
      </c>
      <c r="B2" t="s">
        <v>2046</v>
      </c>
    </row>
    <row r="4" spans="1:6" x14ac:dyDescent="0.35">
      <c r="A4" s="10" t="s">
        <v>2045</v>
      </c>
      <c r="B4" s="10" t="s">
        <v>2044</v>
      </c>
    </row>
    <row r="5" spans="1:6" x14ac:dyDescent="0.35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11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11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11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11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11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11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11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11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11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11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11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11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11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54B8-E7B9-4D69-8327-2CA2E0465987}">
  <dimension ref="A1:J15"/>
  <sheetViews>
    <sheetView workbookViewId="0">
      <pane xSplit="3" ySplit="3" topLeftCell="D4" activePane="bottomRight" state="frozen"/>
      <selection pane="topRight" activeCell="C1" sqref="C1"/>
      <selection pane="bottomLeft" activeCell="A2" sqref="A2"/>
      <selection pane="bottomRight" activeCell="J15" sqref="J15"/>
    </sheetView>
  </sheetViews>
  <sheetFormatPr defaultRowHeight="15.5" x14ac:dyDescent="0.35"/>
  <cols>
    <col min="3" max="3" width="27.4140625" bestFit="1" customWidth="1"/>
    <col min="4" max="4" width="18.6640625" bestFit="1" customWidth="1"/>
    <col min="5" max="5" width="15.33203125" bestFit="1" customWidth="1"/>
    <col min="6" max="6" width="17.9140625" bestFit="1" customWidth="1"/>
    <col min="7" max="7" width="14.33203125" bestFit="1" customWidth="1"/>
    <col min="8" max="8" width="21.1640625" bestFit="1" customWidth="1"/>
    <col min="9" max="9" width="17.6640625" bestFit="1" customWidth="1"/>
    <col min="10" max="10" width="20.4140625" bestFit="1" customWidth="1"/>
  </cols>
  <sheetData>
    <row r="1" spans="1:10" x14ac:dyDescent="0.35">
      <c r="D1" t="s">
        <v>20</v>
      </c>
      <c r="E1" t="s">
        <v>14</v>
      </c>
      <c r="F1" t="s">
        <v>74</v>
      </c>
    </row>
    <row r="3" spans="1:10" x14ac:dyDescent="0.35">
      <c r="C3" t="s">
        <v>2086</v>
      </c>
      <c r="D3" t="s">
        <v>2087</v>
      </c>
      <c r="E3" t="s">
        <v>2088</v>
      </c>
      <c r="F3" t="s">
        <v>2089</v>
      </c>
      <c r="G3" t="s">
        <v>2090</v>
      </c>
      <c r="H3" t="s">
        <v>2091</v>
      </c>
      <c r="I3" t="s">
        <v>2092</v>
      </c>
      <c r="J3" t="s">
        <v>2093</v>
      </c>
    </row>
    <row r="4" spans="1:10" x14ac:dyDescent="0.35">
      <c r="A4">
        <v>1000</v>
      </c>
      <c r="C4" t="s">
        <v>2094</v>
      </c>
      <c r="D4">
        <f>COUNTIFS(Crowdfunding!$G:$G,D$1,Crowdfunding!$D:$D,"&lt;"&amp;$A4)</f>
        <v>30</v>
      </c>
      <c r="E4">
        <f>COUNTIFS(Crowdfunding!$G:$G,E$1,Crowdfunding!$D:$D,"&lt;"&amp;$A4)</f>
        <v>20</v>
      </c>
      <c r="F4">
        <f>COUNTIFS(Crowdfunding!$G:$G,F$1,Crowdfunding!$D:$D,"&lt;"&amp;$A4)</f>
        <v>1</v>
      </c>
      <c r="G4">
        <f>SUM(D4:F4)</f>
        <v>51</v>
      </c>
      <c r="H4" s="15">
        <f>D4/$G4</f>
        <v>0.58823529411764708</v>
      </c>
      <c r="I4" s="15">
        <f t="shared" ref="I4:I15" si="0">E4/$G4</f>
        <v>0.39215686274509803</v>
      </c>
      <c r="J4" s="15">
        <f t="shared" ref="J4:J15" si="1">F4/$G4</f>
        <v>1.9607843137254902E-2</v>
      </c>
    </row>
    <row r="5" spans="1:10" x14ac:dyDescent="0.35">
      <c r="A5">
        <v>4999</v>
      </c>
      <c r="C5" t="s">
        <v>2095</v>
      </c>
      <c r="D5">
        <f>COUNTIFS(Crowdfunding!$G:$G,D$1,Crowdfunding!$D:$D,"&gt;="&amp;$A4,Crowdfunding!$D:$D,"&lt;="&amp;$A5)</f>
        <v>191</v>
      </c>
      <c r="E5">
        <f>COUNTIFS(Crowdfunding!$G:$G,E$1,Crowdfunding!$D:$D,"&gt;="&amp;$A4,Crowdfunding!$D:$D,"&lt;="&amp;$A5)</f>
        <v>38</v>
      </c>
      <c r="F5">
        <f>COUNTIFS(Crowdfunding!$G:$G,F$1,Crowdfunding!$D:$D,"&gt;="&amp;$A4,Crowdfunding!$D:$D,"&lt;="&amp;$A5)</f>
        <v>2</v>
      </c>
      <c r="G5">
        <f t="shared" ref="G5:G15" si="2">SUM(D5:F5)</f>
        <v>231</v>
      </c>
      <c r="H5" s="15">
        <f t="shared" ref="H5:H15" si="3">D5/$G5</f>
        <v>0.82683982683982682</v>
      </c>
      <c r="I5" s="15">
        <f t="shared" si="0"/>
        <v>0.16450216450216451</v>
      </c>
      <c r="J5" s="15">
        <f t="shared" si="1"/>
        <v>8.658008658008658E-3</v>
      </c>
    </row>
    <row r="6" spans="1:10" x14ac:dyDescent="0.35">
      <c r="A6">
        <v>9999</v>
      </c>
      <c r="C6" t="s">
        <v>2096</v>
      </c>
      <c r="D6">
        <f>COUNTIFS(Crowdfunding!$G:$G,D$1,Crowdfunding!$D:$D,"&gt;="&amp;$A5,Crowdfunding!$D:$D,"&lt;="&amp;$A6)</f>
        <v>164</v>
      </c>
      <c r="E6">
        <f>COUNTIFS(Crowdfunding!$G:$G,E$1,Crowdfunding!$D:$D,"&gt;="&amp;$A5,Crowdfunding!$D:$D,"&lt;="&amp;$A6)</f>
        <v>126</v>
      </c>
      <c r="F6">
        <f>COUNTIFS(Crowdfunding!$G:$G,F$1,Crowdfunding!$D:$D,"&gt;="&amp;$A5,Crowdfunding!$D:$D,"&lt;="&amp;$A6)</f>
        <v>25</v>
      </c>
      <c r="G6">
        <f t="shared" si="2"/>
        <v>315</v>
      </c>
      <c r="H6" s="15">
        <f t="shared" si="3"/>
        <v>0.52063492063492067</v>
      </c>
      <c r="I6" s="15">
        <f t="shared" si="0"/>
        <v>0.4</v>
      </c>
      <c r="J6" s="15">
        <f t="shared" si="1"/>
        <v>7.9365079365079361E-2</v>
      </c>
    </row>
    <row r="7" spans="1:10" x14ac:dyDescent="0.35">
      <c r="A7">
        <v>14999</v>
      </c>
      <c r="C7" t="s">
        <v>2097</v>
      </c>
      <c r="D7">
        <f>COUNTIFS(Crowdfunding!$G:$G,D$1,Crowdfunding!$D:$D,"&gt;="&amp;$A6,Crowdfunding!$D:$D,"&lt;="&amp;$A7)</f>
        <v>4</v>
      </c>
      <c r="E7">
        <f>COUNTIFS(Crowdfunding!$G:$G,E$1,Crowdfunding!$D:$D,"&gt;="&amp;$A6,Crowdfunding!$D:$D,"&lt;="&amp;$A7)</f>
        <v>5</v>
      </c>
      <c r="F7">
        <f>COUNTIFS(Crowdfunding!$G:$G,F$1,Crowdfunding!$D:$D,"&gt;="&amp;$A6,Crowdfunding!$D:$D,"&lt;="&amp;$A7)</f>
        <v>0</v>
      </c>
      <c r="G7">
        <f t="shared" si="2"/>
        <v>9</v>
      </c>
      <c r="H7" s="15">
        <f t="shared" si="3"/>
        <v>0.44444444444444442</v>
      </c>
      <c r="I7" s="15">
        <f t="shared" si="0"/>
        <v>0.55555555555555558</v>
      </c>
      <c r="J7" s="15">
        <f t="shared" si="1"/>
        <v>0</v>
      </c>
    </row>
    <row r="8" spans="1:10" x14ac:dyDescent="0.35">
      <c r="A8">
        <v>19999</v>
      </c>
      <c r="C8" t="s">
        <v>2098</v>
      </c>
      <c r="D8">
        <f>COUNTIFS(Crowdfunding!$G:$G,D$1,Crowdfunding!$D:$D,"&gt;="&amp;$A7,Crowdfunding!$D:$D,"&lt;="&amp;$A8)</f>
        <v>10</v>
      </c>
      <c r="E8">
        <f>COUNTIFS(Crowdfunding!$G:$G,E$1,Crowdfunding!$D:$D,"&gt;="&amp;$A7,Crowdfunding!$D:$D,"&lt;="&amp;$A8)</f>
        <v>0</v>
      </c>
      <c r="F8">
        <f>COUNTIFS(Crowdfunding!$G:$G,F$1,Crowdfunding!$D:$D,"&gt;="&amp;$A7,Crowdfunding!$D:$D,"&lt;="&amp;$A8)</f>
        <v>0</v>
      </c>
      <c r="G8">
        <f t="shared" si="2"/>
        <v>10</v>
      </c>
      <c r="H8" s="15">
        <f t="shared" si="3"/>
        <v>1</v>
      </c>
      <c r="I8" s="15">
        <f t="shared" si="0"/>
        <v>0</v>
      </c>
      <c r="J8" s="15">
        <f t="shared" si="1"/>
        <v>0</v>
      </c>
    </row>
    <row r="9" spans="1:10" x14ac:dyDescent="0.35">
      <c r="A9">
        <v>24999</v>
      </c>
      <c r="C9" t="s">
        <v>2099</v>
      </c>
      <c r="D9">
        <f>COUNTIFS(Crowdfunding!$G:$G,D$1,Crowdfunding!$D:$D,"&gt;="&amp;$A8,Crowdfunding!$D:$D,"&lt;="&amp;$A9)</f>
        <v>7</v>
      </c>
      <c r="E9">
        <f>COUNTIFS(Crowdfunding!$G:$G,E$1,Crowdfunding!$D:$D,"&gt;="&amp;$A8,Crowdfunding!$D:$D,"&lt;="&amp;$A9)</f>
        <v>0</v>
      </c>
      <c r="F9">
        <f>COUNTIFS(Crowdfunding!$G:$G,F$1,Crowdfunding!$D:$D,"&gt;="&amp;$A8,Crowdfunding!$D:$D,"&lt;="&amp;$A9)</f>
        <v>0</v>
      </c>
      <c r="G9">
        <f t="shared" si="2"/>
        <v>7</v>
      </c>
      <c r="H9" s="15">
        <f t="shared" si="3"/>
        <v>1</v>
      </c>
      <c r="I9" s="15">
        <f t="shared" si="0"/>
        <v>0</v>
      </c>
      <c r="J9" s="15">
        <f t="shared" si="1"/>
        <v>0</v>
      </c>
    </row>
    <row r="10" spans="1:10" x14ac:dyDescent="0.35">
      <c r="A10">
        <v>29999</v>
      </c>
      <c r="C10" t="s">
        <v>2100</v>
      </c>
      <c r="D10">
        <f>COUNTIFS(Crowdfunding!$G:$G,D$1,Crowdfunding!$D:$D,"&gt;="&amp;$A9,Crowdfunding!$D:$D,"&lt;="&amp;$A10)</f>
        <v>11</v>
      </c>
      <c r="E10">
        <f>COUNTIFS(Crowdfunding!$G:$G,E$1,Crowdfunding!$D:$D,"&gt;="&amp;$A9,Crowdfunding!$D:$D,"&lt;="&amp;$A10)</f>
        <v>3</v>
      </c>
      <c r="F10">
        <f>COUNTIFS(Crowdfunding!$G:$G,F$1,Crowdfunding!$D:$D,"&gt;="&amp;$A9,Crowdfunding!$D:$D,"&lt;="&amp;$A10)</f>
        <v>0</v>
      </c>
      <c r="G10">
        <f t="shared" si="2"/>
        <v>14</v>
      </c>
      <c r="H10" s="15">
        <f t="shared" si="3"/>
        <v>0.7857142857142857</v>
      </c>
      <c r="I10" s="15">
        <f t="shared" si="0"/>
        <v>0.21428571428571427</v>
      </c>
      <c r="J10" s="15">
        <f t="shared" si="1"/>
        <v>0</v>
      </c>
    </row>
    <row r="11" spans="1:10" x14ac:dyDescent="0.35">
      <c r="A11">
        <v>34999</v>
      </c>
      <c r="C11" t="s">
        <v>2101</v>
      </c>
      <c r="D11">
        <f>COUNTIFS(Crowdfunding!$G:$G,D$1,Crowdfunding!$D:$D,"&gt;="&amp;$A10,Crowdfunding!$D:$D,"&lt;="&amp;$A11)</f>
        <v>7</v>
      </c>
      <c r="E11">
        <f>COUNTIFS(Crowdfunding!$G:$G,E$1,Crowdfunding!$D:$D,"&gt;="&amp;$A10,Crowdfunding!$D:$D,"&lt;="&amp;$A11)</f>
        <v>0</v>
      </c>
      <c r="F11">
        <f>COUNTIFS(Crowdfunding!$G:$G,F$1,Crowdfunding!$D:$D,"&gt;="&amp;$A10,Crowdfunding!$D:$D,"&lt;="&amp;$A11)</f>
        <v>0</v>
      </c>
      <c r="G11">
        <f t="shared" si="2"/>
        <v>7</v>
      </c>
      <c r="H11" s="15">
        <f t="shared" si="3"/>
        <v>1</v>
      </c>
      <c r="I11" s="15">
        <f t="shared" si="0"/>
        <v>0</v>
      </c>
      <c r="J11" s="15">
        <f t="shared" si="1"/>
        <v>0</v>
      </c>
    </row>
    <row r="12" spans="1:10" x14ac:dyDescent="0.35">
      <c r="A12">
        <v>39999</v>
      </c>
      <c r="C12" t="s">
        <v>2102</v>
      </c>
      <c r="D12">
        <f>COUNTIFS(Crowdfunding!$G:$G,D$1,Crowdfunding!$D:$D,"&gt;="&amp;$A11,Crowdfunding!$D:$D,"&lt;="&amp;$A12)</f>
        <v>8</v>
      </c>
      <c r="E12">
        <f>COUNTIFS(Crowdfunding!$G:$G,E$1,Crowdfunding!$D:$D,"&gt;="&amp;$A11,Crowdfunding!$D:$D,"&lt;="&amp;$A12)</f>
        <v>3</v>
      </c>
      <c r="F12">
        <f>COUNTIFS(Crowdfunding!$G:$G,F$1,Crowdfunding!$D:$D,"&gt;="&amp;$A11,Crowdfunding!$D:$D,"&lt;="&amp;$A12)</f>
        <v>1</v>
      </c>
      <c r="G12">
        <f t="shared" si="2"/>
        <v>12</v>
      </c>
      <c r="H12" s="15">
        <f t="shared" si="3"/>
        <v>0.66666666666666663</v>
      </c>
      <c r="I12" s="15">
        <f t="shared" si="0"/>
        <v>0.25</v>
      </c>
      <c r="J12" s="15">
        <f t="shared" si="1"/>
        <v>8.3333333333333329E-2</v>
      </c>
    </row>
    <row r="13" spans="1:10" x14ac:dyDescent="0.35">
      <c r="A13">
        <v>44999</v>
      </c>
      <c r="C13" t="s">
        <v>2103</v>
      </c>
      <c r="D13">
        <f>COUNTIFS(Crowdfunding!$G:$G,D$1,Crowdfunding!$D:$D,"&gt;="&amp;$A12,Crowdfunding!$D:$D,"&lt;="&amp;$A13)</f>
        <v>11</v>
      </c>
      <c r="E13">
        <f>COUNTIFS(Crowdfunding!$G:$G,E$1,Crowdfunding!$D:$D,"&gt;="&amp;$A12,Crowdfunding!$D:$D,"&lt;="&amp;$A13)</f>
        <v>3</v>
      </c>
      <c r="F13">
        <f>COUNTIFS(Crowdfunding!$G:$G,F$1,Crowdfunding!$D:$D,"&gt;="&amp;$A12,Crowdfunding!$D:$D,"&lt;="&amp;$A13)</f>
        <v>0</v>
      </c>
      <c r="G13">
        <f t="shared" si="2"/>
        <v>14</v>
      </c>
      <c r="H13" s="15">
        <f t="shared" si="3"/>
        <v>0.7857142857142857</v>
      </c>
      <c r="I13" s="15">
        <f t="shared" si="0"/>
        <v>0.21428571428571427</v>
      </c>
      <c r="J13" s="15">
        <f t="shared" si="1"/>
        <v>0</v>
      </c>
    </row>
    <row r="14" spans="1:10" x14ac:dyDescent="0.35">
      <c r="A14">
        <v>49999</v>
      </c>
      <c r="C14" t="s">
        <v>2104</v>
      </c>
      <c r="D14">
        <f>COUNTIFS(Crowdfunding!$G:$G,D$1,Crowdfunding!$D:$D,"&gt;="&amp;$A13,Crowdfunding!$D:$D,"&lt;="&amp;$A14)</f>
        <v>8</v>
      </c>
      <c r="E14">
        <f>COUNTIFS(Crowdfunding!$G:$G,E$1,Crowdfunding!$D:$D,"&gt;="&amp;$A13,Crowdfunding!$D:$D,"&lt;="&amp;$A14)</f>
        <v>3</v>
      </c>
      <c r="F14">
        <f>COUNTIFS(Crowdfunding!$G:$G,F$1,Crowdfunding!$D:$D,"&gt;="&amp;$A13,Crowdfunding!$D:$D,"&lt;="&amp;$A14)</f>
        <v>0</v>
      </c>
      <c r="G14">
        <f t="shared" si="2"/>
        <v>11</v>
      </c>
      <c r="H14" s="15">
        <f t="shared" si="3"/>
        <v>0.72727272727272729</v>
      </c>
      <c r="I14" s="15">
        <f t="shared" si="0"/>
        <v>0.27272727272727271</v>
      </c>
      <c r="J14" s="15">
        <f t="shared" si="1"/>
        <v>0</v>
      </c>
    </row>
    <row r="15" spans="1:10" x14ac:dyDescent="0.35">
      <c r="A15">
        <v>50000</v>
      </c>
      <c r="C15" t="s">
        <v>2105</v>
      </c>
      <c r="D15">
        <f>COUNTIFS(Crowdfunding!$G:$G,D$1,Crowdfunding!$D:$D,"&gt;="&amp;$A15)</f>
        <v>114</v>
      </c>
      <c r="E15">
        <f>COUNTIFS(Crowdfunding!$G:$G,E$1,Crowdfunding!$D:$D,"&gt;="&amp;$A15)</f>
        <v>163</v>
      </c>
      <c r="F15">
        <f>COUNTIFS(Crowdfunding!$G:$G,F$1,Crowdfunding!$D:$D,"&gt;="&amp;$A15)</f>
        <v>28</v>
      </c>
      <c r="G15">
        <f t="shared" si="2"/>
        <v>305</v>
      </c>
      <c r="H15" s="15">
        <f t="shared" si="3"/>
        <v>0.3737704918032787</v>
      </c>
      <c r="I15" s="15">
        <f t="shared" si="0"/>
        <v>0.53442622950819674</v>
      </c>
      <c r="J15" s="15">
        <f t="shared" si="1"/>
        <v>9.1803278688524587E-2</v>
      </c>
    </row>
  </sheetData>
  <autoFilter ref="C3:J15" xr:uid="{F16A54B8-E7B9-4D69-8327-2CA2E0465987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2C2E-8219-4155-A6CA-C4890D396AE3}">
  <dimension ref="B1:G20"/>
  <sheetViews>
    <sheetView zoomScale="90" zoomScaleNormal="9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RowHeight="15.5" x14ac:dyDescent="0.35"/>
  <cols>
    <col min="3" max="3" width="22.58203125" bestFit="1" customWidth="1"/>
    <col min="4" max="4" width="22.08203125" bestFit="1" customWidth="1"/>
    <col min="5" max="5" width="18.5" bestFit="1" customWidth="1"/>
  </cols>
  <sheetData>
    <row r="1" spans="2:7" x14ac:dyDescent="0.35">
      <c r="D1" t="s">
        <v>20</v>
      </c>
      <c r="E1" t="s">
        <v>14</v>
      </c>
    </row>
    <row r="2" spans="2:7" x14ac:dyDescent="0.35">
      <c r="C2" s="1"/>
      <c r="D2" s="16"/>
      <c r="E2" s="16"/>
    </row>
    <row r="3" spans="2:7" x14ac:dyDescent="0.35">
      <c r="C3" s="16" t="s">
        <v>2106</v>
      </c>
      <c r="D3" s="20" t="s">
        <v>2113</v>
      </c>
      <c r="E3" s="16" t="s">
        <v>2114</v>
      </c>
    </row>
    <row r="4" spans="2:7" x14ac:dyDescent="0.35">
      <c r="C4" s="19" t="s">
        <v>2107</v>
      </c>
      <c r="D4" s="18">
        <f>AVERAGEIFS(Crowdfunding!$H:$H,Crowdfunding!$G:$G,D$1)</f>
        <v>851.14690265486729</v>
      </c>
      <c r="E4" s="18">
        <f>AVERAGEIFS(Crowdfunding!$H:$H,Crowdfunding!$G:$G,E$1)</f>
        <v>585.61538461538464</v>
      </c>
    </row>
    <row r="5" spans="2:7" x14ac:dyDescent="0.35">
      <c r="C5" s="19" t="s">
        <v>2108</v>
      </c>
      <c r="D5" s="18" cm="1">
        <f t="array" ref="D5">MEDIAN(IF(Crowdfunding!$G:$G=D$1,Crowdfunding!$H:$H))</f>
        <v>201</v>
      </c>
      <c r="E5" s="18" cm="1">
        <f t="array" ref="E5">MEDIAN(IF(Crowdfunding!$G:$G=E$1,Crowdfunding!$H:$H))</f>
        <v>114.5</v>
      </c>
      <c r="G5" s="16" t="s">
        <v>2128</v>
      </c>
    </row>
    <row r="6" spans="2:7" x14ac:dyDescent="0.35">
      <c r="C6" s="19" t="s">
        <v>2109</v>
      </c>
      <c r="D6" s="18">
        <f>_xlfn.MINIFS(Crowdfunding!$H:$H,Crowdfunding!$G:$G,D$1)</f>
        <v>16</v>
      </c>
      <c r="E6" s="18">
        <f>_xlfn.MINIFS(Crowdfunding!$H:$H,Crowdfunding!$G:$G,E$1)</f>
        <v>0</v>
      </c>
    </row>
    <row r="7" spans="2:7" x14ac:dyDescent="0.35">
      <c r="C7" s="19" t="s">
        <v>2110</v>
      </c>
      <c r="D7" s="18">
        <f>_xlfn.MAXIFS(Crowdfunding!$H:$H,Crowdfunding!$G:$G,D$1)</f>
        <v>7295</v>
      </c>
      <c r="E7" s="18">
        <f>_xlfn.MAXIFS(Crowdfunding!$H:$H,Crowdfunding!$G:$G,E$1)</f>
        <v>6080</v>
      </c>
    </row>
    <row r="8" spans="2:7" x14ac:dyDescent="0.35">
      <c r="C8" s="19" t="s">
        <v>2111</v>
      </c>
      <c r="D8" s="18" cm="1">
        <f t="array" ref="D8">_xlfn.VAR.P(IF(Crowdfunding!$G:$G=D$1,Crowdfunding!$H:$H))</f>
        <v>1603373.7324019109</v>
      </c>
      <c r="E8" s="18" cm="1">
        <f t="array" ref="E8">_xlfn.VAR.P(IF(Crowdfunding!$G:$G=E$1,Crowdfunding!$H:$H))</f>
        <v>921574.68174133555</v>
      </c>
      <c r="G8" s="16" t="s">
        <v>2125</v>
      </c>
    </row>
    <row r="9" spans="2:7" x14ac:dyDescent="0.35">
      <c r="C9" s="19" t="s">
        <v>2112</v>
      </c>
      <c r="D9" s="18">
        <f>SQRT(D8)</f>
        <v>1266.2439466397898</v>
      </c>
      <c r="E9" s="18">
        <f>SQRT(E8)</f>
        <v>959.98681331637863</v>
      </c>
      <c r="G9" s="16" t="s">
        <v>2126</v>
      </c>
    </row>
    <row r="10" spans="2:7" x14ac:dyDescent="0.35">
      <c r="D10" s="18"/>
    </row>
    <row r="11" spans="2:7" x14ac:dyDescent="0.35">
      <c r="C11" s="19" t="s">
        <v>2115</v>
      </c>
      <c r="D11" s="18" cm="1">
        <f t="array" ref="D11">_xlfn.QUARTILE.EXC(IF(Crowdfunding!$G:$G='Statistical Analysis'!D$1,Crowdfunding!$H:$H),1)</f>
        <v>127.5</v>
      </c>
      <c r="E11" s="18" cm="1">
        <f t="array" ref="E11">_xlfn.QUARTILE.EXC(IF(Crowdfunding!$G:$G='Statistical Analysis'!E$1,Crowdfunding!$H:$H),1)</f>
        <v>38</v>
      </c>
    </row>
    <row r="12" spans="2:7" x14ac:dyDescent="0.35">
      <c r="C12" s="19" t="s">
        <v>2116</v>
      </c>
      <c r="D12" s="18" cm="1">
        <f t="array" ref="D12">_xlfn.QUARTILE.EXC(IF(Crowdfunding!$G:$G='Statistical Analysis'!D$1,Crowdfunding!$H:$H),3)</f>
        <v>1288.5</v>
      </c>
      <c r="E12" s="18" cm="1">
        <f t="array" ref="E12">_xlfn.QUARTILE.EXC(IF(Crowdfunding!$G:$G='Statistical Analysis'!E$1,Crowdfunding!$H:$H),3)</f>
        <v>789.5</v>
      </c>
    </row>
    <row r="13" spans="2:7" x14ac:dyDescent="0.35">
      <c r="C13" s="19" t="s">
        <v>2117</v>
      </c>
      <c r="D13" s="18">
        <f>D12-D11</f>
        <v>1161</v>
      </c>
      <c r="E13" s="18">
        <f>E12-E11</f>
        <v>751.5</v>
      </c>
    </row>
    <row r="15" spans="2:7" x14ac:dyDescent="0.35">
      <c r="B15">
        <v>1.5</v>
      </c>
      <c r="C15" s="19" t="s">
        <v>2118</v>
      </c>
      <c r="D15" s="24">
        <f>D11-(D13*$B$15)</f>
        <v>-1614</v>
      </c>
      <c r="E15" s="24">
        <f>E11-(E13*$B$15)</f>
        <v>-1089.25</v>
      </c>
    </row>
    <row r="16" spans="2:7" x14ac:dyDescent="0.35">
      <c r="C16" s="19" t="s">
        <v>2119</v>
      </c>
      <c r="D16" s="24">
        <f>D12+(D13*$B$15)</f>
        <v>3030</v>
      </c>
      <c r="E16" s="24">
        <f>E12+(E13*$B$15)</f>
        <v>1916.75</v>
      </c>
    </row>
    <row r="18" spans="3:5" x14ac:dyDescent="0.35">
      <c r="C18" s="19" t="s">
        <v>2122</v>
      </c>
      <c r="D18">
        <f>COUNTIFS(Crowdfunding!V:V,"Outlier")</f>
        <v>41</v>
      </c>
      <c r="E18">
        <f>COUNTIFS(Crowdfunding!W:W,"Outlier")</f>
        <v>31</v>
      </c>
    </row>
    <row r="20" spans="3:5" x14ac:dyDescent="0.35">
      <c r="C20" s="19" t="s">
        <v>2127</v>
      </c>
      <c r="D20">
        <f>COUNTIFS(Crowdfunding!$Y:$Y,"&lt;="&amp;10%,Crowdfunding!$Y:$Y,"&gt;="&amp;-10%,Crowdfunding!$G:$G,D$1)</f>
        <v>7</v>
      </c>
      <c r="E20">
        <f>COUNTIFS(Crowdfunding!$Z:$Z,"&lt;="&amp;10%,Crowdfunding!$Z:$Z,"&gt;="&amp;-10%,Crowdfunding!$G:$G,E$1)</f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11.1640625" defaultRowHeight="15.5" x14ac:dyDescent="0.35"/>
  <cols>
    <col min="1" max="1" width="7.58203125" bestFit="1" customWidth="1"/>
    <col min="2" max="2" width="32.6640625" bestFit="1" customWidth="1"/>
    <col min="3" max="3" width="39.5" style="3" bestFit="1" customWidth="1"/>
    <col min="4" max="4" width="9.5" bestFit="1" customWidth="1"/>
    <col min="5" max="5" width="13" bestFit="1" customWidth="1"/>
    <col min="6" max="6" width="19.9140625" style="4" bestFit="1" customWidth="1"/>
    <col min="7" max="7" width="13.6640625" bestFit="1" customWidth="1"/>
    <col min="8" max="8" width="18.1640625" bestFit="1" customWidth="1"/>
    <col min="9" max="9" width="21.5" style="4" bestFit="1" customWidth="1"/>
    <col min="10" max="10" width="12.58203125" bestFit="1" customWidth="1"/>
    <col min="11" max="11" width="13.4140625" bestFit="1" customWidth="1"/>
    <col min="12" max="12" width="16.4140625" bestFit="1" customWidth="1"/>
    <col min="13" max="13" width="13.4140625" bestFit="1" customWidth="1"/>
    <col min="14" max="14" width="27.6640625" style="4" bestFit="1" customWidth="1"/>
    <col min="15" max="15" width="26.1640625" style="7" bestFit="1" customWidth="1"/>
    <col min="16" max="16" width="14" bestFit="1" customWidth="1"/>
    <col min="17" max="17" width="13.58203125" bestFit="1" customWidth="1"/>
    <col min="18" max="18" width="30" bestFit="1" customWidth="1"/>
    <col min="19" max="19" width="20.08203125" style="4" bestFit="1" customWidth="1"/>
    <col min="20" max="20" width="17.6640625" style="9" bestFit="1" customWidth="1"/>
    <col min="22" max="22" width="17" bestFit="1" customWidth="1"/>
    <col min="23" max="23" width="13.4140625" bestFit="1" customWidth="1"/>
    <col min="25" max="26" width="15.58203125" bestFit="1" customWidth="1"/>
  </cols>
  <sheetData>
    <row r="1" spans="1:29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21" t="s">
        <v>2029</v>
      </c>
      <c r="G1" s="22" t="s">
        <v>4</v>
      </c>
      <c r="H1" s="22" t="s">
        <v>5</v>
      </c>
      <c r="I1" s="2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21" t="s">
        <v>2071</v>
      </c>
      <c r="O1" s="23" t="s">
        <v>2072</v>
      </c>
      <c r="P1" s="1" t="s">
        <v>10</v>
      </c>
      <c r="Q1" s="1" t="s">
        <v>11</v>
      </c>
      <c r="R1" s="1" t="s">
        <v>2028</v>
      </c>
      <c r="S1" s="21" t="s">
        <v>2031</v>
      </c>
      <c r="T1" s="23" t="s">
        <v>2032</v>
      </c>
      <c r="V1" s="1" t="s">
        <v>2120</v>
      </c>
      <c r="W1" s="1" t="s">
        <v>2121</v>
      </c>
      <c r="Y1" s="1" t="s">
        <v>2123</v>
      </c>
      <c r="Z1" s="1" t="s">
        <v>2124</v>
      </c>
      <c r="AC1" s="1" t="s">
        <v>2129</v>
      </c>
    </row>
    <row r="2" spans="1:29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6">
        <f t="shared" ref="I2:I65" si="0"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s="8" t="str">
        <f>LEFT(R2,FIND("/",R2)-1)</f>
        <v>food</v>
      </c>
      <c r="T2" s="9" t="str">
        <f>RIGHT(R2,LEN(R2)-FIND("/",R2))</f>
        <v>food trucks</v>
      </c>
      <c r="V2" s="17">
        <f>IF(G2="successful",IF(H2&gt;='Statistical Analysis'!$D$16,"Outlier",0),0)</f>
        <v>0</v>
      </c>
      <c r="W2" s="17">
        <f>IF(G2="failed",IF(H2&gt;='Statistical Analysis'!$E$16,"Outlier",0),0)</f>
        <v>0</v>
      </c>
      <c r="Y2" s="25">
        <f>IF(G2="successful",((H2-'Statistical Analysis'!$D$4)/'Statistical Analysis'!$D$9),0)</f>
        <v>0</v>
      </c>
      <c r="Z2" s="14">
        <f>IF(G2="failed",((H2-'Statistical Analysis'!$E$4)/'Statistical Analysis'!$E$9),0)</f>
        <v>-0.61002440501480715</v>
      </c>
      <c r="AC2" s="17">
        <f>(O2-N2)/30</f>
        <v>0.56666666666666665</v>
      </c>
    </row>
    <row r="3" spans="1:29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1">E3/D3</f>
        <v>10.4</v>
      </c>
      <c r="G3" t="s">
        <v>20</v>
      </c>
      <c r="H3">
        <v>158</v>
      </c>
      <c r="I3" s="6">
        <f t="shared" si="0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s="8" t="str">
        <f t="shared" ref="S3:S66" si="2">LEFT(R3,FIND("/",R3)-1)</f>
        <v>music</v>
      </c>
      <c r="T3" s="9" t="str">
        <f>RIGHT(R3,LEN(R3)-FIND("/",R3))</f>
        <v>rock</v>
      </c>
      <c r="V3" s="17">
        <f>IF(G3="successful",IF(H3&gt;='Statistical Analysis'!$D$16,"Outlier",0),0)</f>
        <v>0</v>
      </c>
      <c r="W3" s="17">
        <f>IF(G3="failed",IF(H3&gt;='Statistical Analysis'!$E$16,"Outlier",0),0)</f>
        <v>0</v>
      </c>
      <c r="Y3" s="25">
        <f>IF(G3="successful",((H3-'Statistical Analysis'!$D$4)/'Statistical Analysis'!$D$9),0)</f>
        <v>-0.54740392204382071</v>
      </c>
      <c r="Z3" s="14">
        <f>IF(G3="failed",((H3-'Statistical Analysis'!$E$4)/'Statistical Analysis'!$E$9),0)</f>
        <v>0</v>
      </c>
      <c r="AC3" s="17">
        <f t="shared" ref="AC3:AC66" si="3">(O3-N3)/30</f>
        <v>6.6666666666666666E-2</v>
      </c>
    </row>
    <row r="4" spans="1:29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1"/>
        <v>1.3147878228782288</v>
      </c>
      <c r="G4" t="s">
        <v>20</v>
      </c>
      <c r="H4">
        <v>1425</v>
      </c>
      <c r="I4" s="6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ref="N4:N67" si="4">(((L4/60)/60)/24)+DATE(1970,1,1)</f>
        <v>41595.25</v>
      </c>
      <c r="O4" s="13">
        <f t="shared" ref="O4:O67" si="5">(((M4/60)/60)/24)+DATE(1970,1,1)</f>
        <v>41597.25</v>
      </c>
      <c r="P4" t="b">
        <v>0</v>
      </c>
      <c r="Q4" t="b">
        <v>0</v>
      </c>
      <c r="R4" t="s">
        <v>28</v>
      </c>
      <c r="S4" s="8" t="str">
        <f t="shared" si="2"/>
        <v>technology</v>
      </c>
      <c r="T4" s="9" t="str">
        <f>RIGHT(R4,LEN(R4)-FIND("/",R4))</f>
        <v>web</v>
      </c>
      <c r="V4" s="17">
        <f>IF(G4="successful",IF(H4&gt;='Statistical Analysis'!$D$16,"Outlier",0),0)</f>
        <v>0</v>
      </c>
      <c r="W4" s="17">
        <f>IF(G4="failed",IF(H4&gt;='Statistical Analysis'!$E$16,"Outlier",0),0)</f>
        <v>0</v>
      </c>
      <c r="Y4" s="25">
        <f>IF(G4="successful",((H4-'Statistical Analysis'!$D$4)/'Statistical Analysis'!$D$9),0)</f>
        <v>0.45319316145041166</v>
      </c>
      <c r="Z4" s="14">
        <f>IF(G4="failed",((H4-'Statistical Analysis'!$E$4)/'Statistical Analysis'!$E$9),0)</f>
        <v>0</v>
      </c>
      <c r="AC4" s="17">
        <f t="shared" si="3"/>
        <v>6.6666666666666666E-2</v>
      </c>
    </row>
    <row r="5" spans="1:29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1"/>
        <v>0.58976190476190471</v>
      </c>
      <c r="G5" t="s">
        <v>14</v>
      </c>
      <c r="H5">
        <v>24</v>
      </c>
      <c r="I5" s="6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4"/>
        <v>43688.208333333328</v>
      </c>
      <c r="O5" s="13">
        <f t="shared" si="5"/>
        <v>43728.208333333328</v>
      </c>
      <c r="P5" t="b">
        <v>0</v>
      </c>
      <c r="Q5" t="b">
        <v>0</v>
      </c>
      <c r="R5" t="s">
        <v>23</v>
      </c>
      <c r="S5" s="8" t="str">
        <f t="shared" si="2"/>
        <v>music</v>
      </c>
      <c r="T5" s="9" t="str">
        <f t="shared" ref="T5:T68" si="6">RIGHT(R5,LEN(R5)-FIND("/",R5))</f>
        <v>rock</v>
      </c>
      <c r="V5" s="17">
        <f>IF(G5="successful",IF(H5&gt;='Statistical Analysis'!$D$16,"Outlier",0),0)</f>
        <v>0</v>
      </c>
      <c r="W5" s="17">
        <f>IF(G5="failed",IF(H5&gt;='Statistical Analysis'!$E$16,"Outlier",0),0)</f>
        <v>0</v>
      </c>
      <c r="Y5" s="25">
        <f>IF(G5="successful",((H5-'Statistical Analysis'!$D$4)/'Statistical Analysis'!$D$9),0)</f>
        <v>0</v>
      </c>
      <c r="Z5" s="14">
        <f>IF(G5="failed",((H5-'Statistical Analysis'!$E$4)/'Statistical Analysis'!$E$9),0)</f>
        <v>-0.58502406160687082</v>
      </c>
      <c r="AC5" s="17">
        <f t="shared" si="3"/>
        <v>1.3333333333333333</v>
      </c>
    </row>
    <row r="6" spans="1:29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1"/>
        <v>0.69276315789473686</v>
      </c>
      <c r="G6" t="s">
        <v>14</v>
      </c>
      <c r="H6">
        <v>53</v>
      </c>
      <c r="I6" s="6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4"/>
        <v>43485.25</v>
      </c>
      <c r="O6" s="13">
        <f t="shared" si="5"/>
        <v>43489.25</v>
      </c>
      <c r="P6" t="b">
        <v>0</v>
      </c>
      <c r="Q6" t="b">
        <v>0</v>
      </c>
      <c r="R6" t="s">
        <v>33</v>
      </c>
      <c r="S6" s="8" t="str">
        <f t="shared" si="2"/>
        <v>theater</v>
      </c>
      <c r="T6" s="9" t="str">
        <f t="shared" si="6"/>
        <v>plays</v>
      </c>
      <c r="V6" s="17">
        <f>IF(G6="successful",IF(H6&gt;='Statistical Analysis'!$D$16,"Outlier",0),0)</f>
        <v>0</v>
      </c>
      <c r="W6" s="17">
        <f>IF(G6="failed",IF(H6&gt;='Statistical Analysis'!$E$16,"Outlier",0),0)</f>
        <v>0</v>
      </c>
      <c r="Y6" s="25">
        <f>IF(G6="successful",((H6-'Statistical Analysis'!$D$4)/'Statistical Analysis'!$D$9),0)</f>
        <v>0</v>
      </c>
      <c r="Z6" s="14">
        <f>IF(G6="failed",((H6-'Statistical Analysis'!$E$4)/'Statistical Analysis'!$E$9),0)</f>
        <v>-0.55481531332228096</v>
      </c>
      <c r="AC6" s="17">
        <f t="shared" si="3"/>
        <v>0.13333333333333333</v>
      </c>
    </row>
    <row r="7" spans="1:29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1"/>
        <v>1.7361842105263159</v>
      </c>
      <c r="G7" t="s">
        <v>20</v>
      </c>
      <c r="H7">
        <v>174</v>
      </c>
      <c r="I7" s="6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4"/>
        <v>41149.208333333336</v>
      </c>
      <c r="O7" s="13">
        <f t="shared" si="5"/>
        <v>41160.208333333336</v>
      </c>
      <c r="P7" t="b">
        <v>0</v>
      </c>
      <c r="Q7" t="b">
        <v>0</v>
      </c>
      <c r="R7" t="s">
        <v>33</v>
      </c>
      <c r="S7" s="8" t="str">
        <f t="shared" si="2"/>
        <v>theater</v>
      </c>
      <c r="T7" s="9" t="str">
        <f t="shared" si="6"/>
        <v>plays</v>
      </c>
      <c r="V7" s="17">
        <f>IF(G7="successful",IF(H7&gt;='Statistical Analysis'!$D$16,"Outlier",0),0)</f>
        <v>0</v>
      </c>
      <c r="W7" s="17">
        <f>IF(G7="failed",IF(H7&gt;='Statistical Analysis'!$E$16,"Outlier",0),0)</f>
        <v>0</v>
      </c>
      <c r="Y7" s="25">
        <f>IF(G7="successful",((H7-'Statistical Analysis'!$D$4)/'Statistical Analysis'!$D$9),0)</f>
        <v>-0.5347681261985896</v>
      </c>
      <c r="Z7" s="14">
        <f>IF(G7="failed",((H7-'Statistical Analysis'!$E$4)/'Statistical Analysis'!$E$9),0)</f>
        <v>0</v>
      </c>
      <c r="AC7" s="17">
        <f t="shared" si="3"/>
        <v>0.36666666666666664</v>
      </c>
    </row>
    <row r="8" spans="1:29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1"/>
        <v>0.20961538461538462</v>
      </c>
      <c r="G8" t="s">
        <v>14</v>
      </c>
      <c r="H8">
        <v>18</v>
      </c>
      <c r="I8" s="6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4"/>
        <v>42991.208333333328</v>
      </c>
      <c r="O8" s="13">
        <f t="shared" si="5"/>
        <v>42992.208333333328</v>
      </c>
      <c r="P8" t="b">
        <v>0</v>
      </c>
      <c r="Q8" t="b">
        <v>0</v>
      </c>
      <c r="R8" t="s">
        <v>42</v>
      </c>
      <c r="S8" s="8" t="str">
        <f t="shared" si="2"/>
        <v>film &amp; video</v>
      </c>
      <c r="T8" s="9" t="str">
        <f t="shared" si="6"/>
        <v>documentary</v>
      </c>
      <c r="V8" s="17">
        <f>IF(G8="successful",IF(H8&gt;='Statistical Analysis'!$D$16,"Outlier",0),0)</f>
        <v>0</v>
      </c>
      <c r="W8" s="17">
        <f>IF(G8="failed",IF(H8&gt;='Statistical Analysis'!$E$16,"Outlier",0),0)</f>
        <v>0</v>
      </c>
      <c r="Y8" s="25">
        <f>IF(G8="successful",((H8-'Statistical Analysis'!$D$4)/'Statistical Analysis'!$D$9),0)</f>
        <v>0</v>
      </c>
      <c r="Z8" s="14">
        <f>IF(G8="failed",((H8-'Statistical Analysis'!$E$4)/'Statistical Analysis'!$E$9),0)</f>
        <v>-0.59127414745885487</v>
      </c>
      <c r="AC8" s="17">
        <f t="shared" si="3"/>
        <v>3.3333333333333333E-2</v>
      </c>
    </row>
    <row r="9" spans="1:29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1"/>
        <v>3.2757777777777779</v>
      </c>
      <c r="G9" t="s">
        <v>20</v>
      </c>
      <c r="H9">
        <v>227</v>
      </c>
      <c r="I9" s="6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4"/>
        <v>42229.208333333328</v>
      </c>
      <c r="O9" s="13">
        <f t="shared" si="5"/>
        <v>42231.208333333328</v>
      </c>
      <c r="P9" t="b">
        <v>0</v>
      </c>
      <c r="Q9" t="b">
        <v>0</v>
      </c>
      <c r="R9" t="s">
        <v>33</v>
      </c>
      <c r="S9" s="8" t="str">
        <f t="shared" si="2"/>
        <v>theater</v>
      </c>
      <c r="T9" s="9" t="str">
        <f t="shared" si="6"/>
        <v>plays</v>
      </c>
      <c r="V9" s="17">
        <f>IF(G9="successful",IF(H9&gt;='Statistical Analysis'!$D$16,"Outlier",0),0)</f>
        <v>0</v>
      </c>
      <c r="W9" s="17">
        <f>IF(G9="failed",IF(H9&gt;='Statistical Analysis'!$E$16,"Outlier",0),0)</f>
        <v>0</v>
      </c>
      <c r="Y9" s="25">
        <f>IF(G9="successful",((H9-'Statistical Analysis'!$D$4)/'Statistical Analysis'!$D$9),0)</f>
        <v>-0.49291205246126185</v>
      </c>
      <c r="Z9" s="14">
        <f>IF(G9="failed",((H9-'Statistical Analysis'!$E$4)/'Statistical Analysis'!$E$9),0)</f>
        <v>0</v>
      </c>
      <c r="AC9" s="17">
        <f t="shared" si="3"/>
        <v>6.6666666666666666E-2</v>
      </c>
    </row>
    <row r="10" spans="1:29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1"/>
        <v>0.19932788374205268</v>
      </c>
      <c r="G10" t="s">
        <v>47</v>
      </c>
      <c r="H10">
        <v>708</v>
      </c>
      <c r="I10" s="6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4"/>
        <v>40399.208333333336</v>
      </c>
      <c r="O10" s="13">
        <f t="shared" si="5"/>
        <v>40401.208333333336</v>
      </c>
      <c r="P10" t="b">
        <v>0</v>
      </c>
      <c r="Q10" t="b">
        <v>0</v>
      </c>
      <c r="R10" t="s">
        <v>33</v>
      </c>
      <c r="S10" s="8" t="str">
        <f t="shared" si="2"/>
        <v>theater</v>
      </c>
      <c r="T10" s="9" t="str">
        <f t="shared" si="6"/>
        <v>plays</v>
      </c>
      <c r="V10" s="17">
        <f>IF(G10="successful",IF(H10&gt;='Statistical Analysis'!$D$16,"Outlier",0),0)</f>
        <v>0</v>
      </c>
      <c r="W10" s="17">
        <f>IF(G10="failed",IF(H10&gt;='Statistical Analysis'!$E$16,"Outlier",0),0)</f>
        <v>0</v>
      </c>
      <c r="Y10" s="25">
        <f>IF(G10="successful",((H10-'Statistical Analysis'!$D$4)/'Statistical Analysis'!$D$9),0)</f>
        <v>0</v>
      </c>
      <c r="Z10" s="14">
        <f>IF(G10="failed",((H10-'Statistical Analysis'!$E$4)/'Statistical Analysis'!$E$9),0)</f>
        <v>0</v>
      </c>
      <c r="AC10" s="17">
        <f t="shared" si="3"/>
        <v>6.6666666666666666E-2</v>
      </c>
    </row>
    <row r="11" spans="1:29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1"/>
        <v>0.51741935483870971</v>
      </c>
      <c r="G11" t="s">
        <v>14</v>
      </c>
      <c r="H11">
        <v>44</v>
      </c>
      <c r="I11" s="6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4"/>
        <v>41536.208333333336</v>
      </c>
      <c r="O11" s="13">
        <f t="shared" si="5"/>
        <v>41585.25</v>
      </c>
      <c r="P11" t="b">
        <v>0</v>
      </c>
      <c r="Q11" t="b">
        <v>0</v>
      </c>
      <c r="R11" t="s">
        <v>50</v>
      </c>
      <c r="S11" s="8" t="str">
        <f t="shared" si="2"/>
        <v>music</v>
      </c>
      <c r="T11" s="9" t="str">
        <f t="shared" si="6"/>
        <v>electric music</v>
      </c>
      <c r="V11" s="17">
        <f>IF(G11="successful",IF(H11&gt;='Statistical Analysis'!$D$16,"Outlier",0),0)</f>
        <v>0</v>
      </c>
      <c r="W11" s="17">
        <f>IF(G11="failed",IF(H11&gt;='Statistical Analysis'!$E$16,"Outlier",0),0)</f>
        <v>0</v>
      </c>
      <c r="Y11" s="25">
        <f>IF(G11="successful",((H11-'Statistical Analysis'!$D$4)/'Statistical Analysis'!$D$9),0)</f>
        <v>0</v>
      </c>
      <c r="Z11" s="14">
        <f>IF(G11="failed",((H11-'Statistical Analysis'!$E$4)/'Statistical Analysis'!$E$9),0)</f>
        <v>-0.56419044210025715</v>
      </c>
      <c r="AC11" s="17">
        <f t="shared" si="3"/>
        <v>1.6347222222221414</v>
      </c>
    </row>
    <row r="12" spans="1:29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2.6611538461538462</v>
      </c>
      <c r="G12" t="s">
        <v>20</v>
      </c>
      <c r="H12">
        <v>220</v>
      </c>
      <c r="I12" s="6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4"/>
        <v>40404.208333333336</v>
      </c>
      <c r="O12" s="13">
        <f t="shared" si="5"/>
        <v>40452.208333333336</v>
      </c>
      <c r="P12" t="b">
        <v>0</v>
      </c>
      <c r="Q12" t="b">
        <v>0</v>
      </c>
      <c r="R12" t="s">
        <v>53</v>
      </c>
      <c r="S12" s="8" t="str">
        <f t="shared" si="2"/>
        <v>film &amp; video</v>
      </c>
      <c r="T12" s="9" t="str">
        <f t="shared" si="6"/>
        <v>drama</v>
      </c>
      <c r="V12" s="17">
        <f>IF(G12="successful",IF(H12&gt;='Statistical Analysis'!$D$16,"Outlier",0),0)</f>
        <v>0</v>
      </c>
      <c r="W12" s="17">
        <f>IF(G12="failed",IF(H12&gt;='Statistical Analysis'!$E$16,"Outlier",0),0)</f>
        <v>0</v>
      </c>
      <c r="Y12" s="25">
        <f>IF(G12="successful",((H12-'Statistical Analysis'!$D$4)/'Statistical Analysis'!$D$9),0)</f>
        <v>-0.49844021314355041</v>
      </c>
      <c r="Z12" s="14">
        <f>IF(G12="failed",((H12-'Statistical Analysis'!$E$4)/'Statistical Analysis'!$E$9),0)</f>
        <v>0</v>
      </c>
      <c r="AC12" s="17">
        <f t="shared" si="3"/>
        <v>1.6</v>
      </c>
    </row>
    <row r="13" spans="1:29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1"/>
        <v>0.48095238095238096</v>
      </c>
      <c r="G13" t="s">
        <v>14</v>
      </c>
      <c r="H13">
        <v>27</v>
      </c>
      <c r="I13" s="6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4"/>
        <v>40442.208333333336</v>
      </c>
      <c r="O13" s="13">
        <f t="shared" si="5"/>
        <v>40448.208333333336</v>
      </c>
      <c r="P13" t="b">
        <v>0</v>
      </c>
      <c r="Q13" t="b">
        <v>1</v>
      </c>
      <c r="R13" t="s">
        <v>33</v>
      </c>
      <c r="S13" s="8" t="str">
        <f t="shared" si="2"/>
        <v>theater</v>
      </c>
      <c r="T13" s="9" t="str">
        <f t="shared" si="6"/>
        <v>plays</v>
      </c>
      <c r="V13" s="17">
        <f>IF(G13="successful",IF(H13&gt;='Statistical Analysis'!$D$16,"Outlier",0),0)</f>
        <v>0</v>
      </c>
      <c r="W13" s="17">
        <f>IF(G13="failed",IF(H13&gt;='Statistical Analysis'!$E$16,"Outlier",0),0)</f>
        <v>0</v>
      </c>
      <c r="Y13" s="25">
        <f>IF(G13="successful",((H13-'Statistical Analysis'!$D$4)/'Statistical Analysis'!$D$9),0)</f>
        <v>0</v>
      </c>
      <c r="Z13" s="14">
        <f>IF(G13="failed",((H13-'Statistical Analysis'!$E$4)/'Statistical Analysis'!$E$9),0)</f>
        <v>-0.58189901868087868</v>
      </c>
      <c r="AC13" s="17">
        <f t="shared" si="3"/>
        <v>0.2</v>
      </c>
    </row>
    <row r="14" spans="1:29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1"/>
        <v>0.89349206349206345</v>
      </c>
      <c r="G14" t="s">
        <v>14</v>
      </c>
      <c r="H14">
        <v>55</v>
      </c>
      <c r="I14" s="6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4"/>
        <v>43760.208333333328</v>
      </c>
      <c r="O14" s="13">
        <f t="shared" si="5"/>
        <v>43768.208333333328</v>
      </c>
      <c r="P14" t="b">
        <v>0</v>
      </c>
      <c r="Q14" t="b">
        <v>0</v>
      </c>
      <c r="R14" t="s">
        <v>53</v>
      </c>
      <c r="S14" s="8" t="str">
        <f t="shared" si="2"/>
        <v>film &amp; video</v>
      </c>
      <c r="T14" s="9" t="str">
        <f t="shared" si="6"/>
        <v>drama</v>
      </c>
      <c r="V14" s="17">
        <f>IF(G14="successful",IF(H14&gt;='Statistical Analysis'!$D$16,"Outlier",0),0)</f>
        <v>0</v>
      </c>
      <c r="W14" s="17">
        <f>IF(G14="failed",IF(H14&gt;='Statistical Analysis'!$E$16,"Outlier",0),0)</f>
        <v>0</v>
      </c>
      <c r="Y14" s="25">
        <f>IF(G14="successful",((H14-'Statistical Analysis'!$D$4)/'Statistical Analysis'!$D$9),0)</f>
        <v>0</v>
      </c>
      <c r="Z14" s="14">
        <f>IF(G14="failed",((H14-'Statistical Analysis'!$E$4)/'Statistical Analysis'!$E$9),0)</f>
        <v>-0.55273195137161957</v>
      </c>
      <c r="AC14" s="17">
        <f t="shared" si="3"/>
        <v>0.26666666666666666</v>
      </c>
    </row>
    <row r="15" spans="1:29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1"/>
        <v>2.4511904761904764</v>
      </c>
      <c r="G15" t="s">
        <v>20</v>
      </c>
      <c r="H15">
        <v>98</v>
      </c>
      <c r="I15" s="6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4"/>
        <v>42532.208333333328</v>
      </c>
      <c r="O15" s="13">
        <f t="shared" si="5"/>
        <v>42544.208333333328</v>
      </c>
      <c r="P15" t="b">
        <v>0</v>
      </c>
      <c r="Q15" t="b">
        <v>0</v>
      </c>
      <c r="R15" t="s">
        <v>60</v>
      </c>
      <c r="S15" s="8" t="str">
        <f t="shared" si="2"/>
        <v>music</v>
      </c>
      <c r="T15" s="9" t="str">
        <f t="shared" si="6"/>
        <v>indie rock</v>
      </c>
      <c r="V15" s="17">
        <f>IF(G15="successful",IF(H15&gt;='Statistical Analysis'!$D$16,"Outlier",0),0)</f>
        <v>0</v>
      </c>
      <c r="W15" s="17">
        <f>IF(G15="failed",IF(H15&gt;='Statistical Analysis'!$E$16,"Outlier",0),0)</f>
        <v>0</v>
      </c>
      <c r="Y15" s="25">
        <f>IF(G15="successful",((H15-'Statistical Analysis'!$D$4)/'Statistical Analysis'!$D$9),0)</f>
        <v>-0.59478815646343708</v>
      </c>
      <c r="Z15" s="14">
        <f>IF(G15="failed",((H15-'Statistical Analysis'!$E$4)/'Statistical Analysis'!$E$9),0)</f>
        <v>0</v>
      </c>
      <c r="AC15" s="17">
        <f t="shared" si="3"/>
        <v>0.4</v>
      </c>
    </row>
    <row r="16" spans="1:29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1"/>
        <v>0.66769503546099296</v>
      </c>
      <c r="G16" t="s">
        <v>14</v>
      </c>
      <c r="H16">
        <v>200</v>
      </c>
      <c r="I16" s="6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4"/>
        <v>40974.25</v>
      </c>
      <c r="O16" s="13">
        <f t="shared" si="5"/>
        <v>41001.208333333336</v>
      </c>
      <c r="P16" t="b">
        <v>0</v>
      </c>
      <c r="Q16" t="b">
        <v>0</v>
      </c>
      <c r="R16" t="s">
        <v>60</v>
      </c>
      <c r="S16" s="8" t="str">
        <f t="shared" si="2"/>
        <v>music</v>
      </c>
      <c r="T16" s="9" t="str">
        <f t="shared" si="6"/>
        <v>indie rock</v>
      </c>
      <c r="V16" s="17">
        <f>IF(G16="successful",IF(H16&gt;='Statistical Analysis'!$D$16,"Outlier",0),0)</f>
        <v>0</v>
      </c>
      <c r="W16" s="17">
        <f>IF(G16="failed",IF(H16&gt;='Statistical Analysis'!$E$16,"Outlier",0),0)</f>
        <v>0</v>
      </c>
      <c r="Y16" s="25">
        <f>IF(G16="successful",((H16-'Statistical Analysis'!$D$4)/'Statistical Analysis'!$D$9),0)</f>
        <v>0</v>
      </c>
      <c r="Z16" s="14">
        <f>IF(G16="failed",((H16-'Statistical Analysis'!$E$4)/'Statistical Analysis'!$E$9),0)</f>
        <v>-0.40168820994867049</v>
      </c>
      <c r="AC16" s="17">
        <f t="shared" si="3"/>
        <v>0.89861111111119196</v>
      </c>
    </row>
    <row r="17" spans="1:29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1"/>
        <v>0.47307881773399013</v>
      </c>
      <c r="G17" t="s">
        <v>14</v>
      </c>
      <c r="H17">
        <v>452</v>
      </c>
      <c r="I17" s="6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4"/>
        <v>43809.25</v>
      </c>
      <c r="O17" s="13">
        <f t="shared" si="5"/>
        <v>43813.25</v>
      </c>
      <c r="P17" t="b">
        <v>0</v>
      </c>
      <c r="Q17" t="b">
        <v>0</v>
      </c>
      <c r="R17" t="s">
        <v>65</v>
      </c>
      <c r="S17" s="8" t="str">
        <f t="shared" si="2"/>
        <v>technology</v>
      </c>
      <c r="T17" s="9" t="str">
        <f t="shared" si="6"/>
        <v>wearables</v>
      </c>
      <c r="V17" s="17">
        <f>IF(G17="successful",IF(H17&gt;='Statistical Analysis'!$D$16,"Outlier",0),0)</f>
        <v>0</v>
      </c>
      <c r="W17" s="17">
        <f>IF(G17="failed",IF(H17&gt;='Statistical Analysis'!$E$16,"Outlier",0),0)</f>
        <v>0</v>
      </c>
      <c r="Y17" s="25">
        <f>IF(G17="successful",((H17-'Statistical Analysis'!$D$4)/'Statistical Analysis'!$D$9),0)</f>
        <v>0</v>
      </c>
      <c r="Z17" s="14">
        <f>IF(G17="failed",((H17-'Statistical Analysis'!$E$4)/'Statistical Analysis'!$E$9),0)</f>
        <v>-0.13918460416533826</v>
      </c>
      <c r="AC17" s="17">
        <f t="shared" si="3"/>
        <v>0.13333333333333333</v>
      </c>
    </row>
    <row r="18" spans="1:29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1"/>
        <v>6.4947058823529416</v>
      </c>
      <c r="G18" t="s">
        <v>20</v>
      </c>
      <c r="H18">
        <v>100</v>
      </c>
      <c r="I18" s="6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4"/>
        <v>41661.25</v>
      </c>
      <c r="O18" s="13">
        <f t="shared" si="5"/>
        <v>41683.25</v>
      </c>
      <c r="P18" t="b">
        <v>0</v>
      </c>
      <c r="Q18" t="b">
        <v>0</v>
      </c>
      <c r="R18" t="s">
        <v>68</v>
      </c>
      <c r="S18" s="8" t="str">
        <f t="shared" si="2"/>
        <v>publishing</v>
      </c>
      <c r="T18" s="9" t="str">
        <f t="shared" si="6"/>
        <v>nonfiction</v>
      </c>
      <c r="V18" s="17">
        <f>IF(G18="successful",IF(H18&gt;='Statistical Analysis'!$D$16,"Outlier",0),0)</f>
        <v>0</v>
      </c>
      <c r="W18" s="17">
        <f>IF(G18="failed",IF(H18&gt;='Statistical Analysis'!$E$16,"Outlier",0),0)</f>
        <v>0</v>
      </c>
      <c r="Y18" s="25">
        <f>IF(G18="successful",((H18-'Statistical Analysis'!$D$4)/'Statistical Analysis'!$D$9),0)</f>
        <v>-0.59320868198278309</v>
      </c>
      <c r="Z18" s="14">
        <f>IF(G18="failed",((H18-'Statistical Analysis'!$E$4)/'Statistical Analysis'!$E$9),0)</f>
        <v>0</v>
      </c>
      <c r="AC18" s="17">
        <f t="shared" si="3"/>
        <v>0.73333333333333328</v>
      </c>
    </row>
    <row r="19" spans="1:29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1"/>
        <v>1.5939125295508274</v>
      </c>
      <c r="G19" t="s">
        <v>20</v>
      </c>
      <c r="H19">
        <v>1249</v>
      </c>
      <c r="I19" s="6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4"/>
        <v>40555.25</v>
      </c>
      <c r="O19" s="13">
        <f t="shared" si="5"/>
        <v>40556.25</v>
      </c>
      <c r="P19" t="b">
        <v>0</v>
      </c>
      <c r="Q19" t="b">
        <v>0</v>
      </c>
      <c r="R19" t="s">
        <v>71</v>
      </c>
      <c r="S19" s="8" t="str">
        <f t="shared" si="2"/>
        <v>film &amp; video</v>
      </c>
      <c r="T19" s="9" t="str">
        <f t="shared" si="6"/>
        <v>animation</v>
      </c>
      <c r="V19" s="17">
        <f>IF(G19="successful",IF(H19&gt;='Statistical Analysis'!$D$16,"Outlier",0),0)</f>
        <v>0</v>
      </c>
      <c r="W19" s="17">
        <f>IF(G19="failed",IF(H19&gt;='Statistical Analysis'!$E$16,"Outlier",0),0)</f>
        <v>0</v>
      </c>
      <c r="Y19" s="25">
        <f>IF(G19="successful",((H19-'Statistical Analysis'!$D$4)/'Statistical Analysis'!$D$9),0)</f>
        <v>0.31419940715287031</v>
      </c>
      <c r="Z19" s="14">
        <f>IF(G19="failed",((H19-'Statistical Analysis'!$E$4)/'Statistical Analysis'!$E$9),0)</f>
        <v>0</v>
      </c>
      <c r="AC19" s="17">
        <f t="shared" si="3"/>
        <v>3.3333333333333333E-2</v>
      </c>
    </row>
    <row r="20" spans="1:29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1"/>
        <v>0.66912087912087914</v>
      </c>
      <c r="G20" t="s">
        <v>74</v>
      </c>
      <c r="H20">
        <v>135</v>
      </c>
      <c r="I20" s="6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4"/>
        <v>43351.208333333328</v>
      </c>
      <c r="O20" s="13">
        <f t="shared" si="5"/>
        <v>43359.208333333328</v>
      </c>
      <c r="P20" t="b">
        <v>0</v>
      </c>
      <c r="Q20" t="b">
        <v>0</v>
      </c>
      <c r="R20" t="s">
        <v>33</v>
      </c>
      <c r="S20" s="8" t="str">
        <f t="shared" si="2"/>
        <v>theater</v>
      </c>
      <c r="T20" s="9" t="str">
        <f t="shared" si="6"/>
        <v>plays</v>
      </c>
      <c r="V20" s="17">
        <f>IF(G20="successful",IF(H20&gt;='Statistical Analysis'!$D$16,"Outlier",0),0)</f>
        <v>0</v>
      </c>
      <c r="W20" s="17">
        <f>IF(G20="failed",IF(H20&gt;='Statistical Analysis'!$E$16,"Outlier",0),0)</f>
        <v>0</v>
      </c>
      <c r="Y20" s="25">
        <f>IF(G20="successful",((H20-'Statistical Analysis'!$D$4)/'Statistical Analysis'!$D$9),0)</f>
        <v>0</v>
      </c>
      <c r="Z20" s="14">
        <f>IF(G20="failed",((H20-'Statistical Analysis'!$E$4)/'Statistical Analysis'!$E$9),0)</f>
        <v>0</v>
      </c>
      <c r="AC20" s="17">
        <f t="shared" si="3"/>
        <v>0.26666666666666666</v>
      </c>
    </row>
    <row r="21" spans="1:29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1"/>
        <v>0.48529600000000001</v>
      </c>
      <c r="G21" t="s">
        <v>14</v>
      </c>
      <c r="H21">
        <v>674</v>
      </c>
      <c r="I21" s="6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4"/>
        <v>43528.25</v>
      </c>
      <c r="O21" s="13">
        <f t="shared" si="5"/>
        <v>43549.208333333328</v>
      </c>
      <c r="P21" t="b">
        <v>0</v>
      </c>
      <c r="Q21" t="b">
        <v>1</v>
      </c>
      <c r="R21" t="s">
        <v>33</v>
      </c>
      <c r="S21" s="8" t="str">
        <f t="shared" si="2"/>
        <v>theater</v>
      </c>
      <c r="T21" s="9" t="str">
        <f t="shared" si="6"/>
        <v>plays</v>
      </c>
      <c r="V21" s="17">
        <f>IF(G21="successful",IF(H21&gt;='Statistical Analysis'!$D$16,"Outlier",0),0)</f>
        <v>0</v>
      </c>
      <c r="W21" s="17">
        <f>IF(G21="failed",IF(H21&gt;='Statistical Analysis'!$E$16,"Outlier",0),0)</f>
        <v>0</v>
      </c>
      <c r="Y21" s="25">
        <f>IF(G21="successful",((H21-'Statistical Analysis'!$D$4)/'Statistical Analysis'!$D$9),0)</f>
        <v>0</v>
      </c>
      <c r="Z21" s="14">
        <f>IF(G21="failed",((H21-'Statistical Analysis'!$E$4)/'Statistical Analysis'!$E$9),0)</f>
        <v>9.2068572358073447E-2</v>
      </c>
      <c r="AC21" s="17">
        <f t="shared" si="3"/>
        <v>0.69861111111094942</v>
      </c>
    </row>
    <row r="22" spans="1:29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1"/>
        <v>1.1224279210925645</v>
      </c>
      <c r="G22" t="s">
        <v>20</v>
      </c>
      <c r="H22">
        <v>1396</v>
      </c>
      <c r="I22" s="6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4"/>
        <v>41848.208333333336</v>
      </c>
      <c r="O22" s="13">
        <f t="shared" si="5"/>
        <v>41848.208333333336</v>
      </c>
      <c r="P22" t="b">
        <v>0</v>
      </c>
      <c r="Q22" t="b">
        <v>0</v>
      </c>
      <c r="R22" t="s">
        <v>53</v>
      </c>
      <c r="S22" s="8" t="str">
        <f t="shared" si="2"/>
        <v>film &amp; video</v>
      </c>
      <c r="T22" s="9" t="str">
        <f t="shared" si="6"/>
        <v>drama</v>
      </c>
      <c r="V22" s="17">
        <f>IF(G22="successful",IF(H22&gt;='Statistical Analysis'!$D$16,"Outlier",0),0)</f>
        <v>0</v>
      </c>
      <c r="W22" s="17">
        <f>IF(G22="failed",IF(H22&gt;='Statistical Analysis'!$E$16,"Outlier",0),0)</f>
        <v>0</v>
      </c>
      <c r="Y22" s="25">
        <f>IF(G22="successful",((H22-'Statistical Analysis'!$D$4)/'Statistical Analysis'!$D$9),0)</f>
        <v>0.43029078148093042</v>
      </c>
      <c r="Z22" s="14">
        <f>IF(G22="failed",((H22-'Statistical Analysis'!$E$4)/'Statistical Analysis'!$E$9),0)</f>
        <v>0</v>
      </c>
      <c r="AC22" s="17">
        <f t="shared" si="3"/>
        <v>0</v>
      </c>
    </row>
    <row r="23" spans="1:29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1"/>
        <v>0.40992553191489361</v>
      </c>
      <c r="G23" t="s">
        <v>14</v>
      </c>
      <c r="H23">
        <v>558</v>
      </c>
      <c r="I23" s="6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4"/>
        <v>40770.208333333336</v>
      </c>
      <c r="O23" s="13">
        <f t="shared" si="5"/>
        <v>40804.208333333336</v>
      </c>
      <c r="P23" t="b">
        <v>0</v>
      </c>
      <c r="Q23" t="b">
        <v>0</v>
      </c>
      <c r="R23" t="s">
        <v>33</v>
      </c>
      <c r="S23" s="8" t="str">
        <f t="shared" si="2"/>
        <v>theater</v>
      </c>
      <c r="T23" s="9" t="str">
        <f t="shared" si="6"/>
        <v>plays</v>
      </c>
      <c r="V23" s="17">
        <f>IF(G23="successful",IF(H23&gt;='Statistical Analysis'!$D$16,"Outlier",0),0)</f>
        <v>0</v>
      </c>
      <c r="W23" s="17">
        <f>IF(G23="failed",IF(H23&gt;='Statistical Analysis'!$E$16,"Outlier",0),0)</f>
        <v>0</v>
      </c>
      <c r="Y23" s="25">
        <f>IF(G23="successful",((H23-'Statistical Analysis'!$D$4)/'Statistical Analysis'!$D$9),0)</f>
        <v>0</v>
      </c>
      <c r="Z23" s="14">
        <f>IF(G23="failed",((H23-'Statistical Analysis'!$E$4)/'Statistical Analysis'!$E$9),0)</f>
        <v>-2.8766420780285823E-2</v>
      </c>
      <c r="AC23" s="17">
        <f t="shared" si="3"/>
        <v>1.1333333333333333</v>
      </c>
    </row>
    <row r="24" spans="1:29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1"/>
        <v>1.2807106598984772</v>
      </c>
      <c r="G24" t="s">
        <v>20</v>
      </c>
      <c r="H24">
        <v>890</v>
      </c>
      <c r="I24" s="6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4"/>
        <v>43193.208333333328</v>
      </c>
      <c r="O24" s="13">
        <f t="shared" si="5"/>
        <v>43208.208333333328</v>
      </c>
      <c r="P24" t="b">
        <v>0</v>
      </c>
      <c r="Q24" t="b">
        <v>0</v>
      </c>
      <c r="R24" t="s">
        <v>33</v>
      </c>
      <c r="S24" s="8" t="str">
        <f t="shared" si="2"/>
        <v>theater</v>
      </c>
      <c r="T24" s="9" t="str">
        <f t="shared" si="6"/>
        <v>plays</v>
      </c>
      <c r="V24" s="17">
        <f>IF(G24="successful",IF(H24&gt;='Statistical Analysis'!$D$16,"Outlier",0),0)</f>
        <v>0</v>
      </c>
      <c r="W24" s="17">
        <f>IF(G24="failed",IF(H24&gt;='Statistical Analysis'!$E$16,"Outlier",0),0)</f>
        <v>0</v>
      </c>
      <c r="Y24" s="25">
        <f>IF(G24="successful",((H24-'Statistical Analysis'!$D$4)/'Statistical Analysis'!$D$9),0)</f>
        <v>3.0683737875499044E-2</v>
      </c>
      <c r="Z24" s="14">
        <f>IF(G24="failed",((H24-'Statistical Analysis'!$E$4)/'Statistical Analysis'!$E$9),0)</f>
        <v>0</v>
      </c>
      <c r="AC24" s="17">
        <f t="shared" si="3"/>
        <v>0.5</v>
      </c>
    </row>
    <row r="25" spans="1:29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1"/>
        <v>3.3204444444444445</v>
      </c>
      <c r="G25" t="s">
        <v>20</v>
      </c>
      <c r="H25">
        <v>142</v>
      </c>
      <c r="I25" s="6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4"/>
        <v>43510.25</v>
      </c>
      <c r="O25" s="13">
        <f t="shared" si="5"/>
        <v>43563.208333333328</v>
      </c>
      <c r="P25" t="b">
        <v>0</v>
      </c>
      <c r="Q25" t="b">
        <v>0</v>
      </c>
      <c r="R25" t="s">
        <v>42</v>
      </c>
      <c r="S25" s="8" t="str">
        <f t="shared" si="2"/>
        <v>film &amp; video</v>
      </c>
      <c r="T25" s="9" t="str">
        <f t="shared" si="6"/>
        <v>documentary</v>
      </c>
      <c r="V25" s="17">
        <f>IF(G25="successful",IF(H25&gt;='Statistical Analysis'!$D$16,"Outlier",0),0)</f>
        <v>0</v>
      </c>
      <c r="W25" s="17">
        <f>IF(G25="failed",IF(H25&gt;='Statistical Analysis'!$E$16,"Outlier",0),0)</f>
        <v>0</v>
      </c>
      <c r="Y25" s="25">
        <f>IF(G25="successful",((H25-'Statistical Analysis'!$D$4)/'Statistical Analysis'!$D$9),0)</f>
        <v>-0.56003971788905171</v>
      </c>
      <c r="Z25" s="14">
        <f>IF(G25="failed",((H25-'Statistical Analysis'!$E$4)/'Statistical Analysis'!$E$9),0)</f>
        <v>0</v>
      </c>
      <c r="AC25" s="17">
        <f t="shared" si="3"/>
        <v>1.7652777777776161</v>
      </c>
    </row>
    <row r="26" spans="1:29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1"/>
        <v>1.1283225108225108</v>
      </c>
      <c r="G26" t="s">
        <v>20</v>
      </c>
      <c r="H26">
        <v>2673</v>
      </c>
      <c r="I26" s="6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4"/>
        <v>41811.208333333336</v>
      </c>
      <c r="O26" s="13">
        <f t="shared" si="5"/>
        <v>41813.208333333336</v>
      </c>
      <c r="P26" t="b">
        <v>0</v>
      </c>
      <c r="Q26" t="b">
        <v>0</v>
      </c>
      <c r="R26" t="s">
        <v>65</v>
      </c>
      <c r="S26" s="8" t="str">
        <f t="shared" si="2"/>
        <v>technology</v>
      </c>
      <c r="T26" s="9" t="str">
        <f t="shared" si="6"/>
        <v>wearables</v>
      </c>
      <c r="V26" s="17">
        <f>IF(G26="successful",IF(H26&gt;='Statistical Analysis'!$D$16,"Outlier",0),0)</f>
        <v>0</v>
      </c>
      <c r="W26" s="17">
        <f>IF(G26="failed",IF(H26&gt;='Statistical Analysis'!$E$16,"Outlier",0),0)</f>
        <v>0</v>
      </c>
      <c r="Y26" s="25">
        <f>IF(G26="successful",((H26-'Statistical Analysis'!$D$4)/'Statistical Analysis'!$D$9),0)</f>
        <v>1.4387852373784322</v>
      </c>
      <c r="Z26" s="14">
        <f>IF(G26="failed",((H26-'Statistical Analysis'!$E$4)/'Statistical Analysis'!$E$9),0)</f>
        <v>0</v>
      </c>
      <c r="AC26" s="17">
        <f t="shared" si="3"/>
        <v>6.6666666666666666E-2</v>
      </c>
    </row>
    <row r="27" spans="1:29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1"/>
        <v>2.1643636363636363</v>
      </c>
      <c r="G27" t="s">
        <v>20</v>
      </c>
      <c r="H27">
        <v>163</v>
      </c>
      <c r="I27" s="6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4"/>
        <v>40681.208333333336</v>
      </c>
      <c r="O27" s="13">
        <f t="shared" si="5"/>
        <v>40701.208333333336</v>
      </c>
      <c r="P27" t="b">
        <v>0</v>
      </c>
      <c r="Q27" t="b">
        <v>1</v>
      </c>
      <c r="R27" t="s">
        <v>89</v>
      </c>
      <c r="S27" s="8" t="str">
        <f t="shared" si="2"/>
        <v>games</v>
      </c>
      <c r="T27" s="9" t="str">
        <f t="shared" si="6"/>
        <v>video games</v>
      </c>
      <c r="V27" s="17">
        <f>IF(G27="successful",IF(H27&gt;='Statistical Analysis'!$D$16,"Outlier",0),0)</f>
        <v>0</v>
      </c>
      <c r="W27" s="17">
        <f>IF(G27="failed",IF(H27&gt;='Statistical Analysis'!$E$16,"Outlier",0),0)</f>
        <v>0</v>
      </c>
      <c r="Y27" s="25">
        <f>IF(G27="successful",((H27-'Statistical Analysis'!$D$4)/'Statistical Analysis'!$D$9),0)</f>
        <v>-0.54345523584218591</v>
      </c>
      <c r="Z27" s="14">
        <f>IF(G27="failed",((H27-'Statistical Analysis'!$E$4)/'Statistical Analysis'!$E$9),0)</f>
        <v>0</v>
      </c>
      <c r="AC27" s="17">
        <f t="shared" si="3"/>
        <v>0.66666666666666663</v>
      </c>
    </row>
    <row r="28" spans="1:29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1"/>
        <v>0.4819906976744186</v>
      </c>
      <c r="G28" t="s">
        <v>74</v>
      </c>
      <c r="H28">
        <v>1480</v>
      </c>
      <c r="I28" s="6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4"/>
        <v>43312.208333333328</v>
      </c>
      <c r="O28" s="13">
        <f t="shared" si="5"/>
        <v>43339.208333333328</v>
      </c>
      <c r="P28" t="b">
        <v>0</v>
      </c>
      <c r="Q28" t="b">
        <v>0</v>
      </c>
      <c r="R28" t="s">
        <v>33</v>
      </c>
      <c r="S28" s="8" t="str">
        <f t="shared" si="2"/>
        <v>theater</v>
      </c>
      <c r="T28" s="9" t="str">
        <f t="shared" si="6"/>
        <v>plays</v>
      </c>
      <c r="V28" s="17">
        <f>IF(G28="successful",IF(H28&gt;='Statistical Analysis'!$D$16,"Outlier",0),0)</f>
        <v>0</v>
      </c>
      <c r="W28" s="17">
        <f>IF(G28="failed",IF(H28&gt;='Statistical Analysis'!$E$16,"Outlier",0),0)</f>
        <v>0</v>
      </c>
      <c r="Y28" s="25">
        <f>IF(G28="successful",((H28-'Statistical Analysis'!$D$4)/'Statistical Analysis'!$D$9),0)</f>
        <v>0</v>
      </c>
      <c r="Z28" s="14">
        <f>IF(G28="failed",((H28-'Statistical Analysis'!$E$4)/'Statistical Analysis'!$E$9),0)</f>
        <v>0</v>
      </c>
      <c r="AC28" s="17">
        <f t="shared" si="3"/>
        <v>0.9</v>
      </c>
    </row>
    <row r="29" spans="1:29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1"/>
        <v>0.79949999999999999</v>
      </c>
      <c r="G29" t="s">
        <v>14</v>
      </c>
      <c r="H29">
        <v>15</v>
      </c>
      <c r="I29" s="6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4"/>
        <v>42280.208333333328</v>
      </c>
      <c r="O29" s="13">
        <f t="shared" si="5"/>
        <v>42288.208333333328</v>
      </c>
      <c r="P29" t="b">
        <v>0</v>
      </c>
      <c r="Q29" t="b">
        <v>0</v>
      </c>
      <c r="R29" t="s">
        <v>23</v>
      </c>
      <c r="S29" s="8" t="str">
        <f t="shared" si="2"/>
        <v>music</v>
      </c>
      <c r="T29" s="9" t="str">
        <f t="shared" si="6"/>
        <v>rock</v>
      </c>
      <c r="V29" s="17">
        <f>IF(G29="successful",IF(H29&gt;='Statistical Analysis'!$D$16,"Outlier",0),0)</f>
        <v>0</v>
      </c>
      <c r="W29" s="17">
        <f>IF(G29="failed",IF(H29&gt;='Statistical Analysis'!$E$16,"Outlier",0),0)</f>
        <v>0</v>
      </c>
      <c r="Y29" s="25">
        <f>IF(G29="successful",((H29-'Statistical Analysis'!$D$4)/'Statistical Analysis'!$D$9),0)</f>
        <v>0</v>
      </c>
      <c r="Z29" s="14">
        <f>IF(G29="failed",((H29-'Statistical Analysis'!$E$4)/'Statistical Analysis'!$E$9),0)</f>
        <v>-0.5943991903848469</v>
      </c>
      <c r="AC29" s="17">
        <f t="shared" si="3"/>
        <v>0.26666666666666666</v>
      </c>
    </row>
    <row r="30" spans="1:29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1"/>
        <v>1.0522553516819573</v>
      </c>
      <c r="G30" t="s">
        <v>20</v>
      </c>
      <c r="H30">
        <v>2220</v>
      </c>
      <c r="I30" s="6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4"/>
        <v>40218.25</v>
      </c>
      <c r="O30" s="13">
        <f t="shared" si="5"/>
        <v>40241.25</v>
      </c>
      <c r="P30" t="b">
        <v>0</v>
      </c>
      <c r="Q30" t="b">
        <v>1</v>
      </c>
      <c r="R30" t="s">
        <v>33</v>
      </c>
      <c r="S30" s="8" t="str">
        <f t="shared" si="2"/>
        <v>theater</v>
      </c>
      <c r="T30" s="9" t="str">
        <f t="shared" si="6"/>
        <v>plays</v>
      </c>
      <c r="V30" s="17">
        <f>IF(G30="successful",IF(H30&gt;='Statistical Analysis'!$D$16,"Outlier",0),0)</f>
        <v>0</v>
      </c>
      <c r="W30" s="17">
        <f>IF(G30="failed",IF(H30&gt;='Statistical Analysis'!$E$16,"Outlier",0),0)</f>
        <v>0</v>
      </c>
      <c r="Y30" s="25">
        <f>IF(G30="successful",((H30-'Statistical Analysis'!$D$4)/'Statistical Analysis'!$D$9),0)</f>
        <v>1.0810342675103286</v>
      </c>
      <c r="Z30" s="14">
        <f>IF(G30="failed",((H30-'Statistical Analysis'!$E$4)/'Statistical Analysis'!$E$9),0)</f>
        <v>0</v>
      </c>
      <c r="AC30" s="17">
        <f t="shared" si="3"/>
        <v>0.76666666666666672</v>
      </c>
    </row>
    <row r="31" spans="1:29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1"/>
        <v>3.2889978213507627</v>
      </c>
      <c r="G31" t="s">
        <v>20</v>
      </c>
      <c r="H31">
        <v>1606</v>
      </c>
      <c r="I31" s="6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4"/>
        <v>43301.208333333328</v>
      </c>
      <c r="O31" s="13">
        <f t="shared" si="5"/>
        <v>43341.208333333328</v>
      </c>
      <c r="P31" t="b">
        <v>0</v>
      </c>
      <c r="Q31" t="b">
        <v>0</v>
      </c>
      <c r="R31" t="s">
        <v>100</v>
      </c>
      <c r="S31" s="8" t="str">
        <f t="shared" si="2"/>
        <v>film &amp; video</v>
      </c>
      <c r="T31" s="9" t="str">
        <f t="shared" si="6"/>
        <v>shorts</v>
      </c>
      <c r="V31" s="17">
        <f>IF(G31="successful",IF(H31&gt;='Statistical Analysis'!$D$16,"Outlier",0),0)</f>
        <v>0</v>
      </c>
      <c r="W31" s="17">
        <f>IF(G31="failed",IF(H31&gt;='Statistical Analysis'!$E$16,"Outlier",0),0)</f>
        <v>0</v>
      </c>
      <c r="Y31" s="25">
        <f>IF(G31="successful",((H31-'Statistical Analysis'!$D$4)/'Statistical Analysis'!$D$9),0)</f>
        <v>0.5961356019495877</v>
      </c>
      <c r="Z31" s="14">
        <f>IF(G31="failed",((H31-'Statistical Analysis'!$E$4)/'Statistical Analysis'!$E$9),0)</f>
        <v>0</v>
      </c>
      <c r="AC31" s="17">
        <f t="shared" si="3"/>
        <v>1.3333333333333333</v>
      </c>
    </row>
    <row r="32" spans="1:29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1"/>
        <v>1.606111111111111</v>
      </c>
      <c r="G32" t="s">
        <v>20</v>
      </c>
      <c r="H32">
        <v>129</v>
      </c>
      <c r="I32" s="6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4"/>
        <v>43609.208333333328</v>
      </c>
      <c r="O32" s="13">
        <f t="shared" si="5"/>
        <v>43614.208333333328</v>
      </c>
      <c r="P32" t="b">
        <v>0</v>
      </c>
      <c r="Q32" t="b">
        <v>0</v>
      </c>
      <c r="R32" t="s">
        <v>71</v>
      </c>
      <c r="S32" s="8" t="str">
        <f t="shared" si="2"/>
        <v>film &amp; video</v>
      </c>
      <c r="T32" s="9" t="str">
        <f t="shared" si="6"/>
        <v>animation</v>
      </c>
      <c r="V32" s="17">
        <f>IF(G32="successful",IF(H32&gt;='Statistical Analysis'!$D$16,"Outlier",0),0)</f>
        <v>0</v>
      </c>
      <c r="W32" s="17">
        <f>IF(G32="failed",IF(H32&gt;='Statistical Analysis'!$E$16,"Outlier",0),0)</f>
        <v>0</v>
      </c>
      <c r="Y32" s="25">
        <f>IF(G32="successful",((H32-'Statistical Analysis'!$D$4)/'Statistical Analysis'!$D$9),0)</f>
        <v>-0.5703063020133019</v>
      </c>
      <c r="Z32" s="14">
        <f>IF(G32="failed",((H32-'Statistical Analysis'!$E$4)/'Statistical Analysis'!$E$9),0)</f>
        <v>0</v>
      </c>
      <c r="AC32" s="17">
        <f t="shared" si="3"/>
        <v>0.16666666666666666</v>
      </c>
    </row>
    <row r="33" spans="1:29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1"/>
        <v>3.1</v>
      </c>
      <c r="G33" t="s">
        <v>20</v>
      </c>
      <c r="H33">
        <v>226</v>
      </c>
      <c r="I33" s="6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4"/>
        <v>42374.25</v>
      </c>
      <c r="O33" s="13">
        <f t="shared" si="5"/>
        <v>42402.25</v>
      </c>
      <c r="P33" t="b">
        <v>0</v>
      </c>
      <c r="Q33" t="b">
        <v>0</v>
      </c>
      <c r="R33" t="s">
        <v>89</v>
      </c>
      <c r="S33" s="8" t="str">
        <f t="shared" si="2"/>
        <v>games</v>
      </c>
      <c r="T33" s="9" t="str">
        <f t="shared" si="6"/>
        <v>video games</v>
      </c>
      <c r="V33" s="17">
        <f>IF(G33="successful",IF(H33&gt;='Statistical Analysis'!$D$16,"Outlier",0),0)</f>
        <v>0</v>
      </c>
      <c r="W33" s="17">
        <f>IF(G33="failed",IF(H33&gt;='Statistical Analysis'!$E$16,"Outlier",0),0)</f>
        <v>0</v>
      </c>
      <c r="Y33" s="25">
        <f>IF(G33="successful",((H33-'Statistical Analysis'!$D$4)/'Statistical Analysis'!$D$9),0)</f>
        <v>-0.49370178970158879</v>
      </c>
      <c r="Z33" s="14">
        <f>IF(G33="failed",((H33-'Statistical Analysis'!$E$4)/'Statistical Analysis'!$E$9),0)</f>
        <v>0</v>
      </c>
      <c r="AC33" s="17">
        <f t="shared" si="3"/>
        <v>0.93333333333333335</v>
      </c>
    </row>
    <row r="34" spans="1:29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1"/>
        <v>0.86807920792079207</v>
      </c>
      <c r="G34" t="s">
        <v>14</v>
      </c>
      <c r="H34">
        <v>2307</v>
      </c>
      <c r="I34" s="6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4"/>
        <v>43110.25</v>
      </c>
      <c r="O34" s="13">
        <f t="shared" si="5"/>
        <v>43137.25</v>
      </c>
      <c r="P34" t="b">
        <v>0</v>
      </c>
      <c r="Q34" t="b">
        <v>0</v>
      </c>
      <c r="R34" t="s">
        <v>42</v>
      </c>
      <c r="S34" s="8" t="str">
        <f t="shared" si="2"/>
        <v>film &amp; video</v>
      </c>
      <c r="T34" s="9" t="str">
        <f t="shared" si="6"/>
        <v>documentary</v>
      </c>
      <c r="V34" s="17">
        <f>IF(G34="successful",IF(H34&gt;='Statistical Analysis'!$D$16,"Outlier",0),0)</f>
        <v>0</v>
      </c>
      <c r="W34" s="17" t="str">
        <f>IF(G34="failed",IF(H34&gt;='Statistical Analysis'!$E$16,"Outlier",0),0)</f>
        <v>Outlier</v>
      </c>
      <c r="Y34" s="25">
        <f>IF(G34="successful",((H34-'Statistical Analysis'!$D$4)/'Statistical Analysis'!$D$9),0)</f>
        <v>0</v>
      </c>
      <c r="Z34" s="14">
        <f>IF(G34="failed",((H34-'Statistical Analysis'!$E$4)/'Statistical Analysis'!$E$9),0)</f>
        <v>1.7931336050730793</v>
      </c>
      <c r="AC34" s="17">
        <f t="shared" si="3"/>
        <v>0.9</v>
      </c>
    </row>
    <row r="35" spans="1:29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1"/>
        <v>3.7782071713147412</v>
      </c>
      <c r="G35" t="s">
        <v>20</v>
      </c>
      <c r="H35">
        <v>5419</v>
      </c>
      <c r="I35" s="6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4"/>
        <v>41917.208333333336</v>
      </c>
      <c r="O35" s="13">
        <f t="shared" si="5"/>
        <v>41954.25</v>
      </c>
      <c r="P35" t="b">
        <v>0</v>
      </c>
      <c r="Q35" t="b">
        <v>0</v>
      </c>
      <c r="R35" t="s">
        <v>33</v>
      </c>
      <c r="S35" s="8" t="str">
        <f t="shared" si="2"/>
        <v>theater</v>
      </c>
      <c r="T35" s="9" t="str">
        <f t="shared" si="6"/>
        <v>plays</v>
      </c>
      <c r="V35" s="17" t="str">
        <f>IF(G35="successful",IF(H35&gt;='Statistical Analysis'!$D$16,"Outlier",0),0)</f>
        <v>Outlier</v>
      </c>
      <c r="W35" s="17">
        <f>IF(G35="failed",IF(H35&gt;='Statistical Analysis'!$E$16,"Outlier",0),0)</f>
        <v>0</v>
      </c>
      <c r="Y35" s="25">
        <f>IF(G35="successful",((H35-'Statistical Analysis'!$D$4)/'Statistical Analysis'!$D$9),0)</f>
        <v>3.6074036993162077</v>
      </c>
      <c r="Z35" s="14">
        <f>IF(G35="failed",((H35-'Statistical Analysis'!$E$4)/'Statistical Analysis'!$E$9),0)</f>
        <v>0</v>
      </c>
      <c r="AC35" s="17">
        <f t="shared" si="3"/>
        <v>1.2347222222221415</v>
      </c>
    </row>
    <row r="36" spans="1:29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1"/>
        <v>1.5080645161290323</v>
      </c>
      <c r="G36" t="s">
        <v>20</v>
      </c>
      <c r="H36">
        <v>165</v>
      </c>
      <c r="I36" s="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4"/>
        <v>42817.208333333328</v>
      </c>
      <c r="O36" s="13">
        <f t="shared" si="5"/>
        <v>42822.208333333328</v>
      </c>
      <c r="P36" t="b">
        <v>0</v>
      </c>
      <c r="Q36" t="b">
        <v>0</v>
      </c>
      <c r="R36" t="s">
        <v>42</v>
      </c>
      <c r="S36" s="8" t="str">
        <f t="shared" si="2"/>
        <v>film &amp; video</v>
      </c>
      <c r="T36" s="9" t="str">
        <f t="shared" si="6"/>
        <v>documentary</v>
      </c>
      <c r="V36" s="17">
        <f>IF(G36="successful",IF(H36&gt;='Statistical Analysis'!$D$16,"Outlier",0),0)</f>
        <v>0</v>
      </c>
      <c r="W36" s="17">
        <f>IF(G36="failed",IF(H36&gt;='Statistical Analysis'!$E$16,"Outlier",0),0)</f>
        <v>0</v>
      </c>
      <c r="Y36" s="25">
        <f>IF(G36="successful",((H36-'Statistical Analysis'!$D$4)/'Statistical Analysis'!$D$9),0)</f>
        <v>-0.54187576136153204</v>
      </c>
      <c r="Z36" s="14">
        <f>IF(G36="failed",((H36-'Statistical Analysis'!$E$4)/'Statistical Analysis'!$E$9),0)</f>
        <v>0</v>
      </c>
      <c r="AC36" s="17">
        <f t="shared" si="3"/>
        <v>0.16666666666666666</v>
      </c>
    </row>
    <row r="37" spans="1:29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1"/>
        <v>1.5030119521912351</v>
      </c>
      <c r="G37" t="s">
        <v>20</v>
      </c>
      <c r="H37">
        <v>1965</v>
      </c>
      <c r="I37" s="6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4"/>
        <v>43484.25</v>
      </c>
      <c r="O37" s="13">
        <f t="shared" si="5"/>
        <v>43526.25</v>
      </c>
      <c r="P37" t="b">
        <v>0</v>
      </c>
      <c r="Q37" t="b">
        <v>1</v>
      </c>
      <c r="R37" t="s">
        <v>53</v>
      </c>
      <c r="S37" s="8" t="str">
        <f t="shared" si="2"/>
        <v>film &amp; video</v>
      </c>
      <c r="T37" s="9" t="str">
        <f t="shared" si="6"/>
        <v>drama</v>
      </c>
      <c r="V37" s="17">
        <f>IF(G37="successful",IF(H37&gt;='Statistical Analysis'!$D$16,"Outlier",0),0)</f>
        <v>0</v>
      </c>
      <c r="W37" s="17">
        <f>IF(G37="failed",IF(H37&gt;='Statistical Analysis'!$E$16,"Outlier",0),0)</f>
        <v>0</v>
      </c>
      <c r="Y37" s="25">
        <f>IF(G37="successful",((H37-'Statistical Analysis'!$D$4)/'Statistical Analysis'!$D$9),0)</f>
        <v>0.87965127122695896</v>
      </c>
      <c r="Z37" s="14">
        <f>IF(G37="failed",((H37-'Statistical Analysis'!$E$4)/'Statistical Analysis'!$E$9),0)</f>
        <v>0</v>
      </c>
      <c r="AC37" s="17">
        <f t="shared" si="3"/>
        <v>1.4</v>
      </c>
    </row>
    <row r="38" spans="1:29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1"/>
        <v>1.572857142857143</v>
      </c>
      <c r="G38" t="s">
        <v>20</v>
      </c>
      <c r="H38">
        <v>16</v>
      </c>
      <c r="I38" s="6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4"/>
        <v>40600.25</v>
      </c>
      <c r="O38" s="13">
        <f t="shared" si="5"/>
        <v>40625.208333333336</v>
      </c>
      <c r="P38" t="b">
        <v>0</v>
      </c>
      <c r="Q38" t="b">
        <v>0</v>
      </c>
      <c r="R38" t="s">
        <v>33</v>
      </c>
      <c r="S38" s="8" t="str">
        <f t="shared" si="2"/>
        <v>theater</v>
      </c>
      <c r="T38" s="9" t="str">
        <f t="shared" si="6"/>
        <v>plays</v>
      </c>
      <c r="V38" s="17">
        <f>IF(G38="successful",IF(H38&gt;='Statistical Analysis'!$D$16,"Outlier",0),0)</f>
        <v>0</v>
      </c>
      <c r="W38" s="17">
        <f>IF(G38="failed",IF(H38&gt;='Statistical Analysis'!$E$16,"Outlier",0),0)</f>
        <v>0</v>
      </c>
      <c r="Y38" s="25">
        <f>IF(G38="successful",((H38-'Statistical Analysis'!$D$4)/'Statistical Analysis'!$D$9),0)</f>
        <v>-0.65954661017024607</v>
      </c>
      <c r="Z38" s="14">
        <f>IF(G38="failed",((H38-'Statistical Analysis'!$E$4)/'Statistical Analysis'!$E$9),0)</f>
        <v>0</v>
      </c>
      <c r="AC38" s="17">
        <f t="shared" si="3"/>
        <v>0.83194444444452531</v>
      </c>
    </row>
    <row r="39" spans="1:29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1"/>
        <v>1.3998765432098765</v>
      </c>
      <c r="G39" t="s">
        <v>20</v>
      </c>
      <c r="H39">
        <v>107</v>
      </c>
      <c r="I39" s="6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4"/>
        <v>43744.208333333328</v>
      </c>
      <c r="O39" s="13">
        <f t="shared" si="5"/>
        <v>43777.25</v>
      </c>
      <c r="P39" t="b">
        <v>0</v>
      </c>
      <c r="Q39" t="b">
        <v>1</v>
      </c>
      <c r="R39" t="s">
        <v>119</v>
      </c>
      <c r="S39" s="8" t="str">
        <f t="shared" si="2"/>
        <v>publishing</v>
      </c>
      <c r="T39" s="9" t="str">
        <f t="shared" si="6"/>
        <v>fiction</v>
      </c>
      <c r="V39" s="17">
        <f>IF(G39="successful",IF(H39&gt;='Statistical Analysis'!$D$16,"Outlier",0),0)</f>
        <v>0</v>
      </c>
      <c r="W39" s="17">
        <f>IF(G39="failed",IF(H39&gt;='Statistical Analysis'!$E$16,"Outlier",0),0)</f>
        <v>0</v>
      </c>
      <c r="Y39" s="25">
        <f>IF(G39="successful",((H39-'Statistical Analysis'!$D$4)/'Statistical Analysis'!$D$9),0)</f>
        <v>-0.58768052130049453</v>
      </c>
      <c r="Z39" s="14">
        <f>IF(G39="failed",((H39-'Statistical Analysis'!$E$4)/'Statistical Analysis'!$E$9),0)</f>
        <v>0</v>
      </c>
      <c r="AC39" s="17">
        <f t="shared" si="3"/>
        <v>1.1013888888890506</v>
      </c>
    </row>
    <row r="40" spans="1:29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1"/>
        <v>3.2532258064516131</v>
      </c>
      <c r="G40" t="s">
        <v>20</v>
      </c>
      <c r="H40">
        <v>134</v>
      </c>
      <c r="I40" s="6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4"/>
        <v>40469.208333333336</v>
      </c>
      <c r="O40" s="13">
        <f t="shared" si="5"/>
        <v>40474.208333333336</v>
      </c>
      <c r="P40" t="b">
        <v>0</v>
      </c>
      <c r="Q40" t="b">
        <v>0</v>
      </c>
      <c r="R40" t="s">
        <v>122</v>
      </c>
      <c r="S40" s="8" t="str">
        <f t="shared" si="2"/>
        <v>photography</v>
      </c>
      <c r="T40" s="9" t="str">
        <f t="shared" si="6"/>
        <v>photography books</v>
      </c>
      <c r="V40" s="17">
        <f>IF(G40="successful",IF(H40&gt;='Statistical Analysis'!$D$16,"Outlier",0),0)</f>
        <v>0</v>
      </c>
      <c r="W40" s="17">
        <f>IF(G40="failed",IF(H40&gt;='Statistical Analysis'!$E$16,"Outlier",0),0)</f>
        <v>0</v>
      </c>
      <c r="Y40" s="25">
        <f>IF(G40="successful",((H40-'Statistical Analysis'!$D$4)/'Statistical Analysis'!$D$9),0)</f>
        <v>-0.56635761581166721</v>
      </c>
      <c r="Z40" s="14">
        <f>IF(G40="failed",((H40-'Statistical Analysis'!$E$4)/'Statistical Analysis'!$E$9),0)</f>
        <v>0</v>
      </c>
      <c r="AC40" s="17">
        <f t="shared" si="3"/>
        <v>0.16666666666666666</v>
      </c>
    </row>
    <row r="41" spans="1:29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1"/>
        <v>0.50777777777777777</v>
      </c>
      <c r="G41" t="s">
        <v>14</v>
      </c>
      <c r="H41">
        <v>88</v>
      </c>
      <c r="I41" s="6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4"/>
        <v>41330.25</v>
      </c>
      <c r="O41" s="13">
        <f t="shared" si="5"/>
        <v>41344.208333333336</v>
      </c>
      <c r="P41" t="b">
        <v>0</v>
      </c>
      <c r="Q41" t="b">
        <v>0</v>
      </c>
      <c r="R41" t="s">
        <v>33</v>
      </c>
      <c r="S41" s="8" t="str">
        <f t="shared" si="2"/>
        <v>theater</v>
      </c>
      <c r="T41" s="9" t="str">
        <f t="shared" si="6"/>
        <v>plays</v>
      </c>
      <c r="V41" s="17">
        <f>IF(G41="successful",IF(H41&gt;='Statistical Analysis'!$D$16,"Outlier",0),0)</f>
        <v>0</v>
      </c>
      <c r="W41" s="17">
        <f>IF(G41="failed",IF(H41&gt;='Statistical Analysis'!$E$16,"Outlier",0),0)</f>
        <v>0</v>
      </c>
      <c r="Y41" s="25">
        <f>IF(G41="successful",((H41-'Statistical Analysis'!$D$4)/'Statistical Analysis'!$D$9),0)</f>
        <v>0</v>
      </c>
      <c r="Z41" s="14">
        <f>IF(G41="failed",((H41-'Statistical Analysis'!$E$4)/'Statistical Analysis'!$E$9),0)</f>
        <v>-0.51835647918570704</v>
      </c>
      <c r="AC41" s="17">
        <f t="shared" si="3"/>
        <v>0.46527777777785861</v>
      </c>
    </row>
    <row r="42" spans="1:29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1"/>
        <v>1.6906818181818182</v>
      </c>
      <c r="G42" t="s">
        <v>20</v>
      </c>
      <c r="H42">
        <v>198</v>
      </c>
      <c r="I42" s="6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4"/>
        <v>40334.208333333336</v>
      </c>
      <c r="O42" s="13">
        <f t="shared" si="5"/>
        <v>40353.208333333336</v>
      </c>
      <c r="P42" t="b">
        <v>0</v>
      </c>
      <c r="Q42" t="b">
        <v>1</v>
      </c>
      <c r="R42" t="s">
        <v>65</v>
      </c>
      <c r="S42" s="8" t="str">
        <f t="shared" si="2"/>
        <v>technology</v>
      </c>
      <c r="T42" s="9" t="str">
        <f t="shared" si="6"/>
        <v>wearables</v>
      </c>
      <c r="V42" s="17">
        <f>IF(G42="successful",IF(H42&gt;='Statistical Analysis'!$D$16,"Outlier",0),0)</f>
        <v>0</v>
      </c>
      <c r="W42" s="17">
        <f>IF(G42="failed",IF(H42&gt;='Statistical Analysis'!$E$16,"Outlier",0),0)</f>
        <v>0</v>
      </c>
      <c r="Y42" s="25">
        <f>IF(G42="successful",((H42-'Statistical Analysis'!$D$4)/'Statistical Analysis'!$D$9),0)</f>
        <v>-0.5158144324307431</v>
      </c>
      <c r="Z42" s="14">
        <f>IF(G42="failed",((H42-'Statistical Analysis'!$E$4)/'Statistical Analysis'!$E$9),0)</f>
        <v>0</v>
      </c>
      <c r="AC42" s="17">
        <f t="shared" si="3"/>
        <v>0.6333333333333333</v>
      </c>
    </row>
    <row r="43" spans="1:29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1"/>
        <v>2.1292857142857144</v>
      </c>
      <c r="G43" t="s">
        <v>20</v>
      </c>
      <c r="H43">
        <v>111</v>
      </c>
      <c r="I43" s="6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4"/>
        <v>41156.208333333336</v>
      </c>
      <c r="O43" s="13">
        <f t="shared" si="5"/>
        <v>41182.208333333336</v>
      </c>
      <c r="P43" t="b">
        <v>0</v>
      </c>
      <c r="Q43" t="b">
        <v>1</v>
      </c>
      <c r="R43" t="s">
        <v>23</v>
      </c>
      <c r="S43" s="8" t="str">
        <f t="shared" si="2"/>
        <v>music</v>
      </c>
      <c r="T43" s="9" t="str">
        <f t="shared" si="6"/>
        <v>rock</v>
      </c>
      <c r="V43" s="17">
        <f>IF(G43="successful",IF(H43&gt;='Statistical Analysis'!$D$16,"Outlier",0),0)</f>
        <v>0</v>
      </c>
      <c r="W43" s="17">
        <f>IF(G43="failed",IF(H43&gt;='Statistical Analysis'!$E$16,"Outlier",0),0)</f>
        <v>0</v>
      </c>
      <c r="Y43" s="25">
        <f>IF(G43="successful",((H43-'Statistical Analysis'!$D$4)/'Statistical Analysis'!$D$9),0)</f>
        <v>-0.58452157233918678</v>
      </c>
      <c r="Z43" s="14">
        <f>IF(G43="failed",((H43-'Statistical Analysis'!$E$4)/'Statistical Analysis'!$E$9),0)</f>
        <v>0</v>
      </c>
      <c r="AC43" s="17">
        <f t="shared" si="3"/>
        <v>0.8666666666666667</v>
      </c>
    </row>
    <row r="44" spans="1:29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1"/>
        <v>4.4394444444444447</v>
      </c>
      <c r="G44" t="s">
        <v>20</v>
      </c>
      <c r="H44">
        <v>222</v>
      </c>
      <c r="I44" s="6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4"/>
        <v>40728.208333333336</v>
      </c>
      <c r="O44" s="13">
        <f t="shared" si="5"/>
        <v>40737.208333333336</v>
      </c>
      <c r="P44" t="b">
        <v>0</v>
      </c>
      <c r="Q44" t="b">
        <v>0</v>
      </c>
      <c r="R44" t="s">
        <v>17</v>
      </c>
      <c r="S44" s="8" t="str">
        <f t="shared" si="2"/>
        <v>food</v>
      </c>
      <c r="T44" s="9" t="str">
        <f t="shared" si="6"/>
        <v>food trucks</v>
      </c>
      <c r="V44" s="17">
        <f>IF(G44="successful",IF(H44&gt;='Statistical Analysis'!$D$16,"Outlier",0),0)</f>
        <v>0</v>
      </c>
      <c r="W44" s="17">
        <f>IF(G44="failed",IF(H44&gt;='Statistical Analysis'!$E$16,"Outlier",0),0)</f>
        <v>0</v>
      </c>
      <c r="Y44" s="25">
        <f>IF(G44="successful",((H44-'Statistical Analysis'!$D$4)/'Statistical Analysis'!$D$9),0)</f>
        <v>-0.49686073866289654</v>
      </c>
      <c r="Z44" s="14">
        <f>IF(G44="failed",((H44-'Statistical Analysis'!$E$4)/'Statistical Analysis'!$E$9),0)</f>
        <v>0</v>
      </c>
      <c r="AC44" s="17">
        <f t="shared" si="3"/>
        <v>0.3</v>
      </c>
    </row>
    <row r="45" spans="1:29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1"/>
        <v>1.859390243902439</v>
      </c>
      <c r="G45" t="s">
        <v>20</v>
      </c>
      <c r="H45">
        <v>6212</v>
      </c>
      <c r="I45" s="6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4"/>
        <v>41844.208333333336</v>
      </c>
      <c r="O45" s="13">
        <f t="shared" si="5"/>
        <v>41860.208333333336</v>
      </c>
      <c r="P45" t="b">
        <v>0</v>
      </c>
      <c r="Q45" t="b">
        <v>0</v>
      </c>
      <c r="R45" t="s">
        <v>133</v>
      </c>
      <c r="S45" s="8" t="str">
        <f t="shared" si="2"/>
        <v>publishing</v>
      </c>
      <c r="T45" s="9" t="str">
        <f t="shared" si="6"/>
        <v>radio &amp; podcasts</v>
      </c>
      <c r="V45" s="17" t="str">
        <f>IF(G45="successful",IF(H45&gt;='Statistical Analysis'!$D$16,"Outlier",0),0)</f>
        <v>Outlier</v>
      </c>
      <c r="W45" s="17">
        <f>IF(G45="failed",IF(H45&gt;='Statistical Analysis'!$E$16,"Outlier",0),0)</f>
        <v>0</v>
      </c>
      <c r="Y45" s="25">
        <f>IF(G45="successful",((H45-'Statistical Analysis'!$D$4)/'Statistical Analysis'!$D$9),0)</f>
        <v>4.2336653308954704</v>
      </c>
      <c r="Z45" s="14">
        <f>IF(G45="failed",((H45-'Statistical Analysis'!$E$4)/'Statistical Analysis'!$E$9),0)</f>
        <v>0</v>
      </c>
      <c r="AC45" s="17">
        <f t="shared" si="3"/>
        <v>0.53333333333333333</v>
      </c>
    </row>
    <row r="46" spans="1:29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1"/>
        <v>6.5881249999999998</v>
      </c>
      <c r="G46" t="s">
        <v>20</v>
      </c>
      <c r="H46">
        <v>98</v>
      </c>
      <c r="I46" s="6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4"/>
        <v>43541.208333333328</v>
      </c>
      <c r="O46" s="13">
        <f t="shared" si="5"/>
        <v>43542.208333333328</v>
      </c>
      <c r="P46" t="b">
        <v>0</v>
      </c>
      <c r="Q46" t="b">
        <v>0</v>
      </c>
      <c r="R46" t="s">
        <v>119</v>
      </c>
      <c r="S46" s="8" t="str">
        <f t="shared" si="2"/>
        <v>publishing</v>
      </c>
      <c r="T46" s="9" t="str">
        <f t="shared" si="6"/>
        <v>fiction</v>
      </c>
      <c r="V46" s="17">
        <f>IF(G46="successful",IF(H46&gt;='Statistical Analysis'!$D$16,"Outlier",0),0)</f>
        <v>0</v>
      </c>
      <c r="W46" s="17">
        <f>IF(G46="failed",IF(H46&gt;='Statistical Analysis'!$E$16,"Outlier",0),0)</f>
        <v>0</v>
      </c>
      <c r="Y46" s="25">
        <f>IF(G46="successful",((H46-'Statistical Analysis'!$D$4)/'Statistical Analysis'!$D$9),0)</f>
        <v>-0.59478815646343708</v>
      </c>
      <c r="Z46" s="14">
        <f>IF(G46="failed",((H46-'Statistical Analysis'!$E$4)/'Statistical Analysis'!$E$9),0)</f>
        <v>0</v>
      </c>
      <c r="AC46" s="17">
        <f t="shared" si="3"/>
        <v>3.3333333333333333E-2</v>
      </c>
    </row>
    <row r="47" spans="1:29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1"/>
        <v>0.4768421052631579</v>
      </c>
      <c r="G47" t="s">
        <v>14</v>
      </c>
      <c r="H47">
        <v>48</v>
      </c>
      <c r="I47" s="6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4"/>
        <v>42676.208333333328</v>
      </c>
      <c r="O47" s="13">
        <f t="shared" si="5"/>
        <v>42691.25</v>
      </c>
      <c r="P47" t="b">
        <v>0</v>
      </c>
      <c r="Q47" t="b">
        <v>1</v>
      </c>
      <c r="R47" t="s">
        <v>33</v>
      </c>
      <c r="S47" s="8" t="str">
        <f t="shared" si="2"/>
        <v>theater</v>
      </c>
      <c r="T47" s="9" t="str">
        <f t="shared" si="6"/>
        <v>plays</v>
      </c>
      <c r="V47" s="17">
        <f>IF(G47="successful",IF(H47&gt;='Statistical Analysis'!$D$16,"Outlier",0),0)</f>
        <v>0</v>
      </c>
      <c r="W47" s="17">
        <f>IF(G47="failed",IF(H47&gt;='Statistical Analysis'!$E$16,"Outlier",0),0)</f>
        <v>0</v>
      </c>
      <c r="Y47" s="25">
        <f>IF(G47="successful",((H47-'Statistical Analysis'!$D$4)/'Statistical Analysis'!$D$9),0)</f>
        <v>0</v>
      </c>
      <c r="Z47" s="14">
        <f>IF(G47="failed",((H47-'Statistical Analysis'!$E$4)/'Statistical Analysis'!$E$9),0)</f>
        <v>-0.56002371819893437</v>
      </c>
      <c r="AC47" s="17">
        <f t="shared" si="3"/>
        <v>0.50138888888905053</v>
      </c>
    </row>
    <row r="48" spans="1:29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1"/>
        <v>1.1478378378378378</v>
      </c>
      <c r="G48" t="s">
        <v>20</v>
      </c>
      <c r="H48">
        <v>92</v>
      </c>
      <c r="I48" s="6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4"/>
        <v>40367.208333333336</v>
      </c>
      <c r="O48" s="13">
        <f t="shared" si="5"/>
        <v>40390.208333333336</v>
      </c>
      <c r="P48" t="b">
        <v>0</v>
      </c>
      <c r="Q48" t="b">
        <v>0</v>
      </c>
      <c r="R48" t="s">
        <v>23</v>
      </c>
      <c r="S48" s="8" t="str">
        <f t="shared" si="2"/>
        <v>music</v>
      </c>
      <c r="T48" s="9" t="str">
        <f t="shared" si="6"/>
        <v>rock</v>
      </c>
      <c r="V48" s="17">
        <f>IF(G48="successful",IF(H48&gt;='Statistical Analysis'!$D$16,"Outlier",0),0)</f>
        <v>0</v>
      </c>
      <c r="W48" s="17">
        <f>IF(G48="failed",IF(H48&gt;='Statistical Analysis'!$E$16,"Outlier",0),0)</f>
        <v>0</v>
      </c>
      <c r="Y48" s="25">
        <f>IF(G48="successful",((H48-'Statistical Analysis'!$D$4)/'Statistical Analysis'!$D$9),0)</f>
        <v>-0.5995265799053987</v>
      </c>
      <c r="Z48" s="14">
        <f>IF(G48="failed",((H48-'Statistical Analysis'!$E$4)/'Statistical Analysis'!$E$9),0)</f>
        <v>0</v>
      </c>
      <c r="AC48" s="17">
        <f t="shared" si="3"/>
        <v>0.76666666666666672</v>
      </c>
    </row>
    <row r="49" spans="1:29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1"/>
        <v>4.7526666666666664</v>
      </c>
      <c r="G49" t="s">
        <v>20</v>
      </c>
      <c r="H49">
        <v>149</v>
      </c>
      <c r="I49" s="6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4"/>
        <v>41727.208333333336</v>
      </c>
      <c r="O49" s="13">
        <f t="shared" si="5"/>
        <v>41757.208333333336</v>
      </c>
      <c r="P49" t="b">
        <v>0</v>
      </c>
      <c r="Q49" t="b">
        <v>0</v>
      </c>
      <c r="R49" t="s">
        <v>33</v>
      </c>
      <c r="S49" s="8" t="str">
        <f t="shared" si="2"/>
        <v>theater</v>
      </c>
      <c r="T49" s="9" t="str">
        <f t="shared" si="6"/>
        <v>plays</v>
      </c>
      <c r="V49" s="17">
        <f>IF(G49="successful",IF(H49&gt;='Statistical Analysis'!$D$16,"Outlier",0),0)</f>
        <v>0</v>
      </c>
      <c r="W49" s="17">
        <f>IF(G49="failed",IF(H49&gt;='Statistical Analysis'!$E$16,"Outlier",0),0)</f>
        <v>0</v>
      </c>
      <c r="Y49" s="25">
        <f>IF(G49="successful",((H49-'Statistical Analysis'!$D$4)/'Statistical Analysis'!$D$9),0)</f>
        <v>-0.55451155720676315</v>
      </c>
      <c r="Z49" s="14">
        <f>IF(G49="failed",((H49-'Statistical Analysis'!$E$4)/'Statistical Analysis'!$E$9),0)</f>
        <v>0</v>
      </c>
      <c r="AC49" s="17">
        <f t="shared" si="3"/>
        <v>1</v>
      </c>
    </row>
    <row r="50" spans="1:29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1"/>
        <v>3.86972972972973</v>
      </c>
      <c r="G50" t="s">
        <v>20</v>
      </c>
      <c r="H50">
        <v>2431</v>
      </c>
      <c r="I50" s="6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4"/>
        <v>42180.208333333328</v>
      </c>
      <c r="O50" s="13">
        <f t="shared" si="5"/>
        <v>42192.208333333328</v>
      </c>
      <c r="P50" t="b">
        <v>0</v>
      </c>
      <c r="Q50" t="b">
        <v>0</v>
      </c>
      <c r="R50" t="s">
        <v>33</v>
      </c>
      <c r="S50" s="8" t="str">
        <f t="shared" si="2"/>
        <v>theater</v>
      </c>
      <c r="T50" s="9" t="str">
        <f t="shared" si="6"/>
        <v>plays</v>
      </c>
      <c r="V50" s="17">
        <f>IF(G50="successful",IF(H50&gt;='Statistical Analysis'!$D$16,"Outlier",0),0)</f>
        <v>0</v>
      </c>
      <c r="W50" s="17">
        <f>IF(G50="failed",IF(H50&gt;='Statistical Analysis'!$E$16,"Outlier",0),0)</f>
        <v>0</v>
      </c>
      <c r="Y50" s="25">
        <f>IF(G50="successful",((H50-'Statistical Analysis'!$D$4)/'Statistical Analysis'!$D$9),0)</f>
        <v>1.2476688252193129</v>
      </c>
      <c r="Z50" s="14">
        <f>IF(G50="failed",((H50-'Statistical Analysis'!$E$4)/'Statistical Analysis'!$E$9),0)</f>
        <v>0</v>
      </c>
      <c r="AC50" s="17">
        <f t="shared" si="3"/>
        <v>0.4</v>
      </c>
    </row>
    <row r="51" spans="1:29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1"/>
        <v>1.89625</v>
      </c>
      <c r="G51" t="s">
        <v>20</v>
      </c>
      <c r="H51">
        <v>303</v>
      </c>
      <c r="I51" s="6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4"/>
        <v>43758.208333333328</v>
      </c>
      <c r="O51" s="13">
        <f t="shared" si="5"/>
        <v>43803.25</v>
      </c>
      <c r="P51" t="b">
        <v>0</v>
      </c>
      <c r="Q51" t="b">
        <v>0</v>
      </c>
      <c r="R51" t="s">
        <v>23</v>
      </c>
      <c r="S51" s="8" t="str">
        <f t="shared" si="2"/>
        <v>music</v>
      </c>
      <c r="T51" s="9" t="str">
        <f t="shared" si="6"/>
        <v>rock</v>
      </c>
      <c r="V51" s="17">
        <f>IF(G51="successful",IF(H51&gt;='Statistical Analysis'!$D$16,"Outlier",0),0)</f>
        <v>0</v>
      </c>
      <c r="W51" s="17">
        <f>IF(G51="failed",IF(H51&gt;='Statistical Analysis'!$E$16,"Outlier",0),0)</f>
        <v>0</v>
      </c>
      <c r="Y51" s="25">
        <f>IF(G51="successful",((H51-'Statistical Analysis'!$D$4)/'Statistical Analysis'!$D$9),0)</f>
        <v>-0.43289202219641443</v>
      </c>
      <c r="Z51" s="14">
        <f>IF(G51="failed",((H51-'Statistical Analysis'!$E$4)/'Statistical Analysis'!$E$9),0)</f>
        <v>0</v>
      </c>
      <c r="AC51" s="17">
        <f t="shared" si="3"/>
        <v>1.5013888888890505</v>
      </c>
    </row>
    <row r="52" spans="1:29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1"/>
        <v>0.02</v>
      </c>
      <c r="G52" t="s">
        <v>14</v>
      </c>
      <c r="H52">
        <v>1</v>
      </c>
      <c r="I52" s="6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4"/>
        <v>41487.208333333336</v>
      </c>
      <c r="O52" s="13">
        <f t="shared" si="5"/>
        <v>41515.208333333336</v>
      </c>
      <c r="P52" t="b">
        <v>0</v>
      </c>
      <c r="Q52" t="b">
        <v>0</v>
      </c>
      <c r="R52" t="s">
        <v>148</v>
      </c>
      <c r="S52" s="8" t="str">
        <f t="shared" si="2"/>
        <v>music</v>
      </c>
      <c r="T52" s="9" t="str">
        <f t="shared" si="6"/>
        <v>metal</v>
      </c>
      <c r="V52" s="17">
        <f>IF(G52="successful",IF(H52&gt;='Statistical Analysis'!$D$16,"Outlier",0),0)</f>
        <v>0</v>
      </c>
      <c r="W52" s="17">
        <f>IF(G52="failed",IF(H52&gt;='Statistical Analysis'!$E$16,"Outlier",0),0)</f>
        <v>0</v>
      </c>
      <c r="Y52" s="25">
        <f>IF(G52="successful",((H52-'Statistical Analysis'!$D$4)/'Statistical Analysis'!$D$9),0)</f>
        <v>0</v>
      </c>
      <c r="Z52" s="14">
        <f>IF(G52="failed",((H52-'Statistical Analysis'!$E$4)/'Statistical Analysis'!$E$9),0)</f>
        <v>-0.60898272403947651</v>
      </c>
      <c r="AC52" s="17">
        <f t="shared" si="3"/>
        <v>0.93333333333333335</v>
      </c>
    </row>
    <row r="53" spans="1:29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1"/>
        <v>0.91867805186590767</v>
      </c>
      <c r="G53" t="s">
        <v>14</v>
      </c>
      <c r="H53">
        <v>1467</v>
      </c>
      <c r="I53" s="6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4"/>
        <v>40995.208333333336</v>
      </c>
      <c r="O53" s="13">
        <f t="shared" si="5"/>
        <v>41011.208333333336</v>
      </c>
      <c r="P53" t="b">
        <v>0</v>
      </c>
      <c r="Q53" t="b">
        <v>1</v>
      </c>
      <c r="R53" t="s">
        <v>65</v>
      </c>
      <c r="S53" s="8" t="str">
        <f t="shared" si="2"/>
        <v>technology</v>
      </c>
      <c r="T53" s="9" t="str">
        <f t="shared" si="6"/>
        <v>wearables</v>
      </c>
      <c r="V53" s="17">
        <f>IF(G53="successful",IF(H53&gt;='Statistical Analysis'!$D$16,"Outlier",0),0)</f>
        <v>0</v>
      </c>
      <c r="W53" s="17">
        <f>IF(G53="failed",IF(H53&gt;='Statistical Analysis'!$E$16,"Outlier",0),0)</f>
        <v>0</v>
      </c>
      <c r="Y53" s="25">
        <f>IF(G53="successful",((H53-'Statistical Analysis'!$D$4)/'Statistical Analysis'!$D$9),0)</f>
        <v>0</v>
      </c>
      <c r="Z53" s="14">
        <f>IF(G53="failed",((H53-'Statistical Analysis'!$E$4)/'Statistical Analysis'!$E$9),0)</f>
        <v>0.91812158579530545</v>
      </c>
      <c r="AC53" s="17">
        <f t="shared" si="3"/>
        <v>0.53333333333333333</v>
      </c>
    </row>
    <row r="54" spans="1:29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1"/>
        <v>0.34152777777777776</v>
      </c>
      <c r="G54" t="s">
        <v>14</v>
      </c>
      <c r="H54">
        <v>75</v>
      </c>
      <c r="I54" s="6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4"/>
        <v>40436.208333333336</v>
      </c>
      <c r="O54" s="13">
        <f t="shared" si="5"/>
        <v>40440.208333333336</v>
      </c>
      <c r="P54" t="b">
        <v>0</v>
      </c>
      <c r="Q54" t="b">
        <v>0</v>
      </c>
      <c r="R54" t="s">
        <v>33</v>
      </c>
      <c r="S54" s="8" t="str">
        <f t="shared" si="2"/>
        <v>theater</v>
      </c>
      <c r="T54" s="9" t="str">
        <f t="shared" si="6"/>
        <v>plays</v>
      </c>
      <c r="V54" s="17">
        <f>IF(G54="successful",IF(H54&gt;='Statistical Analysis'!$D$16,"Outlier",0),0)</f>
        <v>0</v>
      </c>
      <c r="W54" s="17">
        <f>IF(G54="failed",IF(H54&gt;='Statistical Analysis'!$E$16,"Outlier",0),0)</f>
        <v>0</v>
      </c>
      <c r="Y54" s="25">
        <f>IF(G54="successful",((H54-'Statistical Analysis'!$D$4)/'Statistical Analysis'!$D$9),0)</f>
        <v>0</v>
      </c>
      <c r="Z54" s="14">
        <f>IF(G54="failed",((H54-'Statistical Analysis'!$E$4)/'Statistical Analysis'!$E$9),0)</f>
        <v>-0.5318983318650059</v>
      </c>
      <c r="AC54" s="17">
        <f t="shared" si="3"/>
        <v>0.13333333333333333</v>
      </c>
    </row>
    <row r="55" spans="1:29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1"/>
        <v>1.4040909090909091</v>
      </c>
      <c r="G55" t="s">
        <v>20</v>
      </c>
      <c r="H55">
        <v>209</v>
      </c>
      <c r="I55" s="6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4"/>
        <v>41779.208333333336</v>
      </c>
      <c r="O55" s="13">
        <f t="shared" si="5"/>
        <v>41818.208333333336</v>
      </c>
      <c r="P55" t="b">
        <v>0</v>
      </c>
      <c r="Q55" t="b">
        <v>0</v>
      </c>
      <c r="R55" t="s">
        <v>53</v>
      </c>
      <c r="S55" s="8" t="str">
        <f t="shared" si="2"/>
        <v>film &amp; video</v>
      </c>
      <c r="T55" s="9" t="str">
        <f t="shared" si="6"/>
        <v>drama</v>
      </c>
      <c r="V55" s="17">
        <f>IF(G55="successful",IF(H55&gt;='Statistical Analysis'!$D$16,"Outlier",0),0)</f>
        <v>0</v>
      </c>
      <c r="W55" s="17">
        <f>IF(G55="failed",IF(H55&gt;='Statistical Analysis'!$E$16,"Outlier",0),0)</f>
        <v>0</v>
      </c>
      <c r="Y55" s="25">
        <f>IF(G55="successful",((H55-'Statistical Analysis'!$D$4)/'Statistical Analysis'!$D$9),0)</f>
        <v>-0.50712732278714678</v>
      </c>
      <c r="Z55" s="14">
        <f>IF(G55="failed",((H55-'Statistical Analysis'!$E$4)/'Statistical Analysis'!$E$9),0)</f>
        <v>0</v>
      </c>
      <c r="AC55" s="17">
        <f t="shared" si="3"/>
        <v>1.3</v>
      </c>
    </row>
    <row r="56" spans="1:29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1"/>
        <v>0.89866666666666661</v>
      </c>
      <c r="G56" t="s">
        <v>14</v>
      </c>
      <c r="H56">
        <v>120</v>
      </c>
      <c r="I56" s="6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4"/>
        <v>43170.25</v>
      </c>
      <c r="O56" s="13">
        <f t="shared" si="5"/>
        <v>43176.208333333328</v>
      </c>
      <c r="P56" t="b">
        <v>0</v>
      </c>
      <c r="Q56" t="b">
        <v>0</v>
      </c>
      <c r="R56" t="s">
        <v>65</v>
      </c>
      <c r="S56" s="8" t="str">
        <f t="shared" si="2"/>
        <v>technology</v>
      </c>
      <c r="T56" s="9" t="str">
        <f t="shared" si="6"/>
        <v>wearables</v>
      </c>
      <c r="V56" s="17">
        <f>IF(G56="successful",IF(H56&gt;='Statistical Analysis'!$D$16,"Outlier",0),0)</f>
        <v>0</v>
      </c>
      <c r="W56" s="17">
        <f>IF(G56="failed",IF(H56&gt;='Statistical Analysis'!$E$16,"Outlier",0),0)</f>
        <v>0</v>
      </c>
      <c r="Y56" s="25">
        <f>IF(G56="successful",((H56-'Statistical Analysis'!$D$4)/'Statistical Analysis'!$D$9),0)</f>
        <v>0</v>
      </c>
      <c r="Z56" s="14">
        <f>IF(G56="failed",((H56-'Statistical Analysis'!$E$4)/'Statistical Analysis'!$E$9),0)</f>
        <v>-0.48502268797512516</v>
      </c>
      <c r="AC56" s="17">
        <f t="shared" si="3"/>
        <v>0.19861111111094942</v>
      </c>
    </row>
    <row r="57" spans="1:29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1"/>
        <v>1.7796969696969698</v>
      </c>
      <c r="G57" t="s">
        <v>20</v>
      </c>
      <c r="H57">
        <v>131</v>
      </c>
      <c r="I57" s="6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4"/>
        <v>43311.208333333328</v>
      </c>
      <c r="O57" s="13">
        <f t="shared" si="5"/>
        <v>43316.208333333328</v>
      </c>
      <c r="P57" t="b">
        <v>0</v>
      </c>
      <c r="Q57" t="b">
        <v>0</v>
      </c>
      <c r="R57" t="s">
        <v>159</v>
      </c>
      <c r="S57" s="8" t="str">
        <f t="shared" si="2"/>
        <v>music</v>
      </c>
      <c r="T57" s="9" t="str">
        <f t="shared" si="6"/>
        <v>jazz</v>
      </c>
      <c r="V57" s="17">
        <f>IF(G57="successful",IF(H57&gt;='Statistical Analysis'!$D$16,"Outlier",0),0)</f>
        <v>0</v>
      </c>
      <c r="W57" s="17">
        <f>IF(G57="failed",IF(H57&gt;='Statistical Analysis'!$E$16,"Outlier",0),0)</f>
        <v>0</v>
      </c>
      <c r="Y57" s="25">
        <f>IF(G57="successful",((H57-'Statistical Analysis'!$D$4)/'Statistical Analysis'!$D$9),0)</f>
        <v>-0.56872682753264803</v>
      </c>
      <c r="Z57" s="14">
        <f>IF(G57="failed",((H57-'Statistical Analysis'!$E$4)/'Statistical Analysis'!$E$9),0)</f>
        <v>0</v>
      </c>
      <c r="AC57" s="17">
        <f t="shared" si="3"/>
        <v>0.16666666666666666</v>
      </c>
    </row>
    <row r="58" spans="1:29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1"/>
        <v>1.436625</v>
      </c>
      <c r="G58" t="s">
        <v>20</v>
      </c>
      <c r="H58">
        <v>164</v>
      </c>
      <c r="I58" s="6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4"/>
        <v>42014.25</v>
      </c>
      <c r="O58" s="13">
        <f t="shared" si="5"/>
        <v>42021.25</v>
      </c>
      <c r="P58" t="b">
        <v>0</v>
      </c>
      <c r="Q58" t="b">
        <v>0</v>
      </c>
      <c r="R58" t="s">
        <v>65</v>
      </c>
      <c r="S58" s="8" t="str">
        <f t="shared" si="2"/>
        <v>technology</v>
      </c>
      <c r="T58" s="9" t="str">
        <f t="shared" si="6"/>
        <v>wearables</v>
      </c>
      <c r="V58" s="17">
        <f>IF(G58="successful",IF(H58&gt;='Statistical Analysis'!$D$16,"Outlier",0),0)</f>
        <v>0</v>
      </c>
      <c r="W58" s="17">
        <f>IF(G58="failed",IF(H58&gt;='Statistical Analysis'!$E$16,"Outlier",0),0)</f>
        <v>0</v>
      </c>
      <c r="Y58" s="25">
        <f>IF(G58="successful",((H58-'Statistical Analysis'!$D$4)/'Statistical Analysis'!$D$9),0)</f>
        <v>-0.54266549860185898</v>
      </c>
      <c r="Z58" s="14">
        <f>IF(G58="failed",((H58-'Statistical Analysis'!$E$4)/'Statistical Analysis'!$E$9),0)</f>
        <v>0</v>
      </c>
      <c r="AC58" s="17">
        <f t="shared" si="3"/>
        <v>0.23333333333333334</v>
      </c>
    </row>
    <row r="59" spans="1:29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1"/>
        <v>2.1527586206896552</v>
      </c>
      <c r="G59" t="s">
        <v>20</v>
      </c>
      <c r="H59">
        <v>201</v>
      </c>
      <c r="I59" s="6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4"/>
        <v>42979.208333333328</v>
      </c>
      <c r="O59" s="13">
        <f t="shared" si="5"/>
        <v>42991.208333333328</v>
      </c>
      <c r="P59" t="b">
        <v>0</v>
      </c>
      <c r="Q59" t="b">
        <v>0</v>
      </c>
      <c r="R59" t="s">
        <v>89</v>
      </c>
      <c r="S59" s="8" t="str">
        <f t="shared" si="2"/>
        <v>games</v>
      </c>
      <c r="T59" s="9" t="str">
        <f t="shared" si="6"/>
        <v>video games</v>
      </c>
      <c r="V59" s="17">
        <f>IF(G59="successful",IF(H59&gt;='Statistical Analysis'!$D$16,"Outlier",0),0)</f>
        <v>0</v>
      </c>
      <c r="W59" s="17">
        <f>IF(G59="failed",IF(H59&gt;='Statistical Analysis'!$E$16,"Outlier",0),0)</f>
        <v>0</v>
      </c>
      <c r="Y59" s="25">
        <f>IF(G59="successful",((H59-'Statistical Analysis'!$D$4)/'Statistical Analysis'!$D$9),0)</f>
        <v>-0.51344522070976228</v>
      </c>
      <c r="Z59" s="14">
        <f>IF(G59="failed",((H59-'Statistical Analysis'!$E$4)/'Statistical Analysis'!$E$9),0)</f>
        <v>0</v>
      </c>
      <c r="AC59" s="17">
        <f t="shared" si="3"/>
        <v>0.4</v>
      </c>
    </row>
    <row r="60" spans="1:29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1"/>
        <v>2.2711111111111113</v>
      </c>
      <c r="G60" t="s">
        <v>20</v>
      </c>
      <c r="H60">
        <v>211</v>
      </c>
      <c r="I60" s="6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4"/>
        <v>42268.208333333328</v>
      </c>
      <c r="O60" s="13">
        <f t="shared" si="5"/>
        <v>42281.208333333328</v>
      </c>
      <c r="P60" t="b">
        <v>0</v>
      </c>
      <c r="Q60" t="b">
        <v>0</v>
      </c>
      <c r="R60" t="s">
        <v>33</v>
      </c>
      <c r="S60" s="8" t="str">
        <f t="shared" si="2"/>
        <v>theater</v>
      </c>
      <c r="T60" s="9" t="str">
        <f t="shared" si="6"/>
        <v>plays</v>
      </c>
      <c r="V60" s="17">
        <f>IF(G60="successful",IF(H60&gt;='Statistical Analysis'!$D$16,"Outlier",0),0)</f>
        <v>0</v>
      </c>
      <c r="W60" s="17">
        <f>IF(G60="failed",IF(H60&gt;='Statistical Analysis'!$E$16,"Outlier",0),0)</f>
        <v>0</v>
      </c>
      <c r="Y60" s="25">
        <f>IF(G60="successful",((H60-'Statistical Analysis'!$D$4)/'Statistical Analysis'!$D$9),0)</f>
        <v>-0.50554784830649291</v>
      </c>
      <c r="Z60" s="14">
        <f>IF(G60="failed",((H60-'Statistical Analysis'!$E$4)/'Statistical Analysis'!$E$9),0)</f>
        <v>0</v>
      </c>
      <c r="AC60" s="17">
        <f t="shared" si="3"/>
        <v>0.43333333333333335</v>
      </c>
    </row>
    <row r="61" spans="1:29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1"/>
        <v>2.7507142857142859</v>
      </c>
      <c r="G61" t="s">
        <v>20</v>
      </c>
      <c r="H61">
        <v>128</v>
      </c>
      <c r="I61" s="6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4"/>
        <v>42898.208333333328</v>
      </c>
      <c r="O61" s="13">
        <f t="shared" si="5"/>
        <v>42913.208333333328</v>
      </c>
      <c r="P61" t="b">
        <v>0</v>
      </c>
      <c r="Q61" t="b">
        <v>1</v>
      </c>
      <c r="R61" t="s">
        <v>33</v>
      </c>
      <c r="S61" s="8" t="str">
        <f t="shared" si="2"/>
        <v>theater</v>
      </c>
      <c r="T61" s="9" t="str">
        <f t="shared" si="6"/>
        <v>plays</v>
      </c>
      <c r="V61" s="17">
        <f>IF(G61="successful",IF(H61&gt;='Statistical Analysis'!$D$16,"Outlier",0),0)</f>
        <v>0</v>
      </c>
      <c r="W61" s="17">
        <f>IF(G61="failed",IF(H61&gt;='Statistical Analysis'!$E$16,"Outlier",0),0)</f>
        <v>0</v>
      </c>
      <c r="Y61" s="25">
        <f>IF(G61="successful",((H61-'Statistical Analysis'!$D$4)/'Statistical Analysis'!$D$9),0)</f>
        <v>-0.57109603925362884</v>
      </c>
      <c r="Z61" s="14">
        <f>IF(G61="failed",((H61-'Statistical Analysis'!$E$4)/'Statistical Analysis'!$E$9),0)</f>
        <v>0</v>
      </c>
      <c r="AC61" s="17">
        <f t="shared" si="3"/>
        <v>0.5</v>
      </c>
    </row>
    <row r="62" spans="1:29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1"/>
        <v>1.4437048832271762</v>
      </c>
      <c r="G62" t="s">
        <v>20</v>
      </c>
      <c r="H62">
        <v>1600</v>
      </c>
      <c r="I62" s="6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4"/>
        <v>41107.208333333336</v>
      </c>
      <c r="O62" s="13">
        <f t="shared" si="5"/>
        <v>41110.208333333336</v>
      </c>
      <c r="P62" t="b">
        <v>0</v>
      </c>
      <c r="Q62" t="b">
        <v>0</v>
      </c>
      <c r="R62" t="s">
        <v>33</v>
      </c>
      <c r="S62" s="8" t="str">
        <f t="shared" si="2"/>
        <v>theater</v>
      </c>
      <c r="T62" s="9" t="str">
        <f t="shared" si="6"/>
        <v>plays</v>
      </c>
      <c r="V62" s="17">
        <f>IF(G62="successful",IF(H62&gt;='Statistical Analysis'!$D$16,"Outlier",0),0)</f>
        <v>0</v>
      </c>
      <c r="W62" s="17">
        <f>IF(G62="failed",IF(H62&gt;='Statistical Analysis'!$E$16,"Outlier",0),0)</f>
        <v>0</v>
      </c>
      <c r="Y62" s="25">
        <f>IF(G62="successful",((H62-'Statistical Analysis'!$D$4)/'Statistical Analysis'!$D$9),0)</f>
        <v>0.59139717850762608</v>
      </c>
      <c r="Z62" s="14">
        <f>IF(G62="failed",((H62-'Statistical Analysis'!$E$4)/'Statistical Analysis'!$E$9),0)</f>
        <v>0</v>
      </c>
      <c r="AC62" s="17">
        <f t="shared" si="3"/>
        <v>0.1</v>
      </c>
    </row>
    <row r="63" spans="1:29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1"/>
        <v>0.92745983935742971</v>
      </c>
      <c r="G63" t="s">
        <v>14</v>
      </c>
      <c r="H63">
        <v>2253</v>
      </c>
      <c r="I63" s="6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4"/>
        <v>40595.25</v>
      </c>
      <c r="O63" s="13">
        <f t="shared" si="5"/>
        <v>40635.208333333336</v>
      </c>
      <c r="P63" t="b">
        <v>0</v>
      </c>
      <c r="Q63" t="b">
        <v>0</v>
      </c>
      <c r="R63" t="s">
        <v>33</v>
      </c>
      <c r="S63" s="8" t="str">
        <f t="shared" si="2"/>
        <v>theater</v>
      </c>
      <c r="T63" s="9" t="str">
        <f t="shared" si="6"/>
        <v>plays</v>
      </c>
      <c r="V63" s="17">
        <f>IF(G63="successful",IF(H63&gt;='Statistical Analysis'!$D$16,"Outlier",0),0)</f>
        <v>0</v>
      </c>
      <c r="W63" s="17" t="str">
        <f>IF(G63="failed",IF(H63&gt;='Statistical Analysis'!$E$16,"Outlier",0),0)</f>
        <v>Outlier</v>
      </c>
      <c r="Y63" s="25">
        <f>IF(G63="successful",((H63-'Statistical Analysis'!$D$4)/'Statistical Analysis'!$D$9),0)</f>
        <v>0</v>
      </c>
      <c r="Z63" s="14">
        <f>IF(G63="failed",((H63-'Statistical Analysis'!$E$4)/'Statistical Analysis'!$E$9),0)</f>
        <v>1.7368828324052226</v>
      </c>
      <c r="AC63" s="17">
        <f t="shared" si="3"/>
        <v>1.3319444444445252</v>
      </c>
    </row>
    <row r="64" spans="1:29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1"/>
        <v>7.226</v>
      </c>
      <c r="G64" t="s">
        <v>20</v>
      </c>
      <c r="H64">
        <v>249</v>
      </c>
      <c r="I64" s="6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4"/>
        <v>42160.208333333328</v>
      </c>
      <c r="O64" s="13">
        <f t="shared" si="5"/>
        <v>42161.208333333328</v>
      </c>
      <c r="P64" t="b">
        <v>0</v>
      </c>
      <c r="Q64" t="b">
        <v>0</v>
      </c>
      <c r="R64" t="s">
        <v>28</v>
      </c>
      <c r="S64" s="8" t="str">
        <f t="shared" si="2"/>
        <v>technology</v>
      </c>
      <c r="T64" s="9" t="str">
        <f t="shared" si="6"/>
        <v>web</v>
      </c>
      <c r="V64" s="17">
        <f>IF(G64="successful",IF(H64&gt;='Statistical Analysis'!$D$16,"Outlier",0),0)</f>
        <v>0</v>
      </c>
      <c r="W64" s="17">
        <f>IF(G64="failed",IF(H64&gt;='Statistical Analysis'!$E$16,"Outlier",0),0)</f>
        <v>0</v>
      </c>
      <c r="Y64" s="25">
        <f>IF(G64="successful",((H64-'Statistical Analysis'!$D$4)/'Statistical Analysis'!$D$9),0)</f>
        <v>-0.47553783317406917</v>
      </c>
      <c r="Z64" s="14">
        <f>IF(G64="failed",((H64-'Statistical Analysis'!$E$4)/'Statistical Analysis'!$E$9),0)</f>
        <v>0</v>
      </c>
      <c r="AC64" s="17">
        <f t="shared" si="3"/>
        <v>3.3333333333333333E-2</v>
      </c>
    </row>
    <row r="65" spans="1:29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1"/>
        <v>0.11851063829787234</v>
      </c>
      <c r="G65" t="s">
        <v>14</v>
      </c>
      <c r="H65">
        <v>5</v>
      </c>
      <c r="I65" s="6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4"/>
        <v>42853.208333333328</v>
      </c>
      <c r="O65" s="13">
        <f t="shared" si="5"/>
        <v>42859.208333333328</v>
      </c>
      <c r="P65" t="b">
        <v>0</v>
      </c>
      <c r="Q65" t="b">
        <v>0</v>
      </c>
      <c r="R65" t="s">
        <v>33</v>
      </c>
      <c r="S65" s="8" t="str">
        <f t="shared" si="2"/>
        <v>theater</v>
      </c>
      <c r="T65" s="9" t="str">
        <f t="shared" si="6"/>
        <v>plays</v>
      </c>
      <c r="V65" s="17">
        <f>IF(G65="successful",IF(H65&gt;='Statistical Analysis'!$D$16,"Outlier",0),0)</f>
        <v>0</v>
      </c>
      <c r="W65" s="17">
        <f>IF(G65="failed",IF(H65&gt;='Statistical Analysis'!$E$16,"Outlier",0),0)</f>
        <v>0</v>
      </c>
      <c r="Y65" s="25">
        <f>IF(G65="successful",((H65-'Statistical Analysis'!$D$4)/'Statistical Analysis'!$D$9),0)</f>
        <v>0</v>
      </c>
      <c r="Z65" s="14">
        <f>IF(G65="failed",((H65-'Statistical Analysis'!$E$4)/'Statistical Analysis'!$E$9),0)</f>
        <v>-0.60481600013815373</v>
      </c>
      <c r="AC65" s="17">
        <f t="shared" si="3"/>
        <v>0.2</v>
      </c>
    </row>
    <row r="66" spans="1:29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1"/>
        <v>0.97642857142857142</v>
      </c>
      <c r="G66" t="s">
        <v>14</v>
      </c>
      <c r="H66">
        <v>38</v>
      </c>
      <c r="I66" s="6">
        <f t="shared" ref="I66:I129" si="7"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4"/>
        <v>43283.208333333328</v>
      </c>
      <c r="O66" s="13">
        <f t="shared" si="5"/>
        <v>43298.208333333328</v>
      </c>
      <c r="P66" t="b">
        <v>0</v>
      </c>
      <c r="Q66" t="b">
        <v>1</v>
      </c>
      <c r="R66" t="s">
        <v>28</v>
      </c>
      <c r="S66" s="8" t="str">
        <f t="shared" si="2"/>
        <v>technology</v>
      </c>
      <c r="T66" s="9" t="str">
        <f t="shared" si="6"/>
        <v>web</v>
      </c>
      <c r="V66" s="17">
        <f>IF(G66="successful",IF(H66&gt;='Statistical Analysis'!$D$16,"Outlier",0),0)</f>
        <v>0</v>
      </c>
      <c r="W66" s="17">
        <f>IF(G66="failed",IF(H66&gt;='Statistical Analysis'!$E$16,"Outlier",0),0)</f>
        <v>0</v>
      </c>
      <c r="Y66" s="25">
        <f>IF(G66="successful",((H66-'Statistical Analysis'!$D$4)/'Statistical Analysis'!$D$9),0)</f>
        <v>0</v>
      </c>
      <c r="Z66" s="14">
        <f>IF(G66="failed",((H66-'Statistical Analysis'!$E$4)/'Statistical Analysis'!$E$9),0)</f>
        <v>-0.57044052795224121</v>
      </c>
      <c r="AC66" s="17">
        <f t="shared" si="3"/>
        <v>0.5</v>
      </c>
    </row>
    <row r="67" spans="1:29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8">E67/D67</f>
        <v>2.3614754098360655</v>
      </c>
      <c r="G67" t="s">
        <v>20</v>
      </c>
      <c r="H67">
        <v>236</v>
      </c>
      <c r="I67" s="6">
        <f t="shared" si="7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si="4"/>
        <v>40570.25</v>
      </c>
      <c r="O67" s="13">
        <f t="shared" si="5"/>
        <v>40577.25</v>
      </c>
      <c r="P67" t="b">
        <v>0</v>
      </c>
      <c r="Q67" t="b">
        <v>0</v>
      </c>
      <c r="R67" t="s">
        <v>33</v>
      </c>
      <c r="S67" s="8" t="str">
        <f t="shared" ref="S67:S130" si="9">LEFT(R67,FIND("/",R67)-1)</f>
        <v>theater</v>
      </c>
      <c r="T67" s="9" t="str">
        <f t="shared" si="6"/>
        <v>plays</v>
      </c>
      <c r="V67" s="17">
        <f>IF(G67="successful",IF(H67&gt;='Statistical Analysis'!$D$16,"Outlier",0),0)</f>
        <v>0</v>
      </c>
      <c r="W67" s="17">
        <f>IF(G67="failed",IF(H67&gt;='Statistical Analysis'!$E$16,"Outlier",0),0)</f>
        <v>0</v>
      </c>
      <c r="Y67" s="25">
        <f>IF(G67="successful",((H67-'Statistical Analysis'!$D$4)/'Statistical Analysis'!$D$9),0)</f>
        <v>-0.48580441729831936</v>
      </c>
      <c r="Z67" s="14">
        <f>IF(G67="failed",((H67-'Statistical Analysis'!$E$4)/'Statistical Analysis'!$E$9),0)</f>
        <v>0</v>
      </c>
      <c r="AC67" s="17">
        <f t="shared" ref="AC67:AC130" si="10">(O67-N67)/30</f>
        <v>0.23333333333333334</v>
      </c>
    </row>
    <row r="68" spans="1:29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8"/>
        <v>0.45068965517241377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ref="N68:N131" si="11">(((L68/60)/60)/24)+DATE(1970,1,1)</f>
        <v>42102.208333333328</v>
      </c>
      <c r="O68" s="13">
        <f t="shared" ref="O68:O131" si="12">(((M68/60)/60)/24)+DATE(1970,1,1)</f>
        <v>42107.208333333328</v>
      </c>
      <c r="P68" t="b">
        <v>0</v>
      </c>
      <c r="Q68" t="b">
        <v>1</v>
      </c>
      <c r="R68" t="s">
        <v>33</v>
      </c>
      <c r="S68" s="8" t="str">
        <f t="shared" si="9"/>
        <v>theater</v>
      </c>
      <c r="T68" s="9" t="str">
        <f t="shared" si="6"/>
        <v>plays</v>
      </c>
      <c r="V68" s="17">
        <f>IF(G68="successful",IF(H68&gt;='Statistical Analysis'!$D$16,"Outlier",0),0)</f>
        <v>0</v>
      </c>
      <c r="W68" s="17">
        <f>IF(G68="failed",IF(H68&gt;='Statistical Analysis'!$E$16,"Outlier",0),0)</f>
        <v>0</v>
      </c>
      <c r="Y68" s="25">
        <f>IF(G68="successful",((H68-'Statistical Analysis'!$D$4)/'Statistical Analysis'!$D$9),0)</f>
        <v>0</v>
      </c>
      <c r="Z68" s="14">
        <f>IF(G68="failed",((H68-'Statistical Analysis'!$E$4)/'Statistical Analysis'!$E$9),0)</f>
        <v>-0.59752423331083893</v>
      </c>
      <c r="AC68" s="17">
        <f t="shared" si="10"/>
        <v>0.16666666666666666</v>
      </c>
    </row>
    <row r="69" spans="1:29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8"/>
        <v>1.6238567493112948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11"/>
        <v>40203.25</v>
      </c>
      <c r="O69" s="13">
        <f t="shared" si="12"/>
        <v>40208.25</v>
      </c>
      <c r="P69" t="b">
        <v>0</v>
      </c>
      <c r="Q69" t="b">
        <v>1</v>
      </c>
      <c r="R69" t="s">
        <v>65</v>
      </c>
      <c r="S69" s="8" t="str">
        <f t="shared" si="9"/>
        <v>technology</v>
      </c>
      <c r="T69" s="9" t="str">
        <f t="shared" ref="T69:T132" si="13">RIGHT(R69,LEN(R69)-FIND("/",R69))</f>
        <v>wearables</v>
      </c>
      <c r="V69" s="17" t="str">
        <f>IF(G69="successful",IF(H69&gt;='Statistical Analysis'!$D$16,"Outlier",0),0)</f>
        <v>Outlier</v>
      </c>
      <c r="W69" s="17">
        <f>IF(G69="failed",IF(H69&gt;='Statistical Analysis'!$E$16,"Outlier",0),0)</f>
        <v>0</v>
      </c>
      <c r="Y69" s="25">
        <f>IF(G69="successful",((H69-'Statistical Analysis'!$D$4)/'Statistical Analysis'!$D$9),0)</f>
        <v>2.5380994759135316</v>
      </c>
      <c r="Z69" s="14">
        <f>IF(G69="failed",((H69-'Statistical Analysis'!$E$4)/'Statistical Analysis'!$E$9),0)</f>
        <v>0</v>
      </c>
      <c r="AC69" s="17">
        <f t="shared" si="10"/>
        <v>0.16666666666666666</v>
      </c>
    </row>
    <row r="70" spans="1:29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8"/>
        <v>2.5452631578947367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11"/>
        <v>42943.208333333328</v>
      </c>
      <c r="O70" s="13">
        <f t="shared" si="12"/>
        <v>42990.208333333328</v>
      </c>
      <c r="P70" t="b">
        <v>0</v>
      </c>
      <c r="Q70" t="b">
        <v>1</v>
      </c>
      <c r="R70" t="s">
        <v>33</v>
      </c>
      <c r="S70" s="8" t="str">
        <f t="shared" si="9"/>
        <v>theater</v>
      </c>
      <c r="T70" s="9" t="str">
        <f t="shared" si="13"/>
        <v>plays</v>
      </c>
      <c r="V70" s="17">
        <f>IF(G70="successful",IF(H70&gt;='Statistical Analysis'!$D$16,"Outlier",0),0)</f>
        <v>0</v>
      </c>
      <c r="W70" s="17">
        <f>IF(G70="failed",IF(H70&gt;='Statistical Analysis'!$E$16,"Outlier",0),0)</f>
        <v>0</v>
      </c>
      <c r="Y70" s="25">
        <f>IF(G70="successful",((H70-'Statistical Analysis'!$D$4)/'Statistical Analysis'!$D$9),0)</f>
        <v>-0.47790704489504998</v>
      </c>
      <c r="Z70" s="14">
        <f>IF(G70="failed",((H70-'Statistical Analysis'!$E$4)/'Statistical Analysis'!$E$9),0)</f>
        <v>0</v>
      </c>
      <c r="AC70" s="17">
        <f t="shared" si="10"/>
        <v>1.5666666666666667</v>
      </c>
    </row>
    <row r="71" spans="1:29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8"/>
        <v>0.24063291139240506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11"/>
        <v>40531.25</v>
      </c>
      <c r="O71" s="13">
        <f t="shared" si="12"/>
        <v>40565.25</v>
      </c>
      <c r="P71" t="b">
        <v>0</v>
      </c>
      <c r="Q71" t="b">
        <v>0</v>
      </c>
      <c r="R71" t="s">
        <v>33</v>
      </c>
      <c r="S71" s="8" t="str">
        <f t="shared" si="9"/>
        <v>theater</v>
      </c>
      <c r="T71" s="9" t="str">
        <f t="shared" si="13"/>
        <v>plays</v>
      </c>
      <c r="V71" s="17">
        <f>IF(G71="successful",IF(H71&gt;='Statistical Analysis'!$D$16,"Outlier",0),0)</f>
        <v>0</v>
      </c>
      <c r="W71" s="17">
        <f>IF(G71="failed",IF(H71&gt;='Statistical Analysis'!$E$16,"Outlier",0),0)</f>
        <v>0</v>
      </c>
      <c r="Y71" s="25">
        <f>IF(G71="successful",((H71-'Statistical Analysis'!$D$4)/'Statistical Analysis'!$D$9),0)</f>
        <v>0</v>
      </c>
      <c r="Z71" s="14">
        <f>IF(G71="failed",((H71-'Statistical Analysis'!$E$4)/'Statistical Analysis'!$E$9),0)</f>
        <v>0</v>
      </c>
      <c r="AC71" s="17">
        <f t="shared" si="10"/>
        <v>1.1333333333333333</v>
      </c>
    </row>
    <row r="72" spans="1:29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8"/>
        <v>1.2374140625000001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11"/>
        <v>40484.208333333336</v>
      </c>
      <c r="O72" s="13">
        <f t="shared" si="12"/>
        <v>40533.25</v>
      </c>
      <c r="P72" t="b">
        <v>0</v>
      </c>
      <c r="Q72" t="b">
        <v>1</v>
      </c>
      <c r="R72" t="s">
        <v>33</v>
      </c>
      <c r="S72" s="8" t="str">
        <f t="shared" si="9"/>
        <v>theater</v>
      </c>
      <c r="T72" s="9" t="str">
        <f t="shared" si="13"/>
        <v>plays</v>
      </c>
      <c r="V72" s="17">
        <f>IF(G72="successful",IF(H72&gt;='Statistical Analysis'!$D$16,"Outlier",0),0)</f>
        <v>0</v>
      </c>
      <c r="W72" s="17">
        <f>IF(G72="failed",IF(H72&gt;='Statistical Analysis'!$E$16,"Outlier",0),0)</f>
        <v>0</v>
      </c>
      <c r="Y72" s="25">
        <f>IF(G72="successful",((H72-'Statistical Analysis'!$D$4)/'Statistical Analysis'!$D$9),0)</f>
        <v>1.2824172637936981</v>
      </c>
      <c r="Z72" s="14">
        <f>IF(G72="failed",((H72-'Statistical Analysis'!$E$4)/'Statistical Analysis'!$E$9),0)</f>
        <v>0</v>
      </c>
      <c r="AC72" s="17">
        <f t="shared" si="10"/>
        <v>1.6347222222221414</v>
      </c>
    </row>
    <row r="73" spans="1:29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8"/>
        <v>1.0806666666666667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11"/>
        <v>43799.25</v>
      </c>
      <c r="O73" s="13">
        <f t="shared" si="12"/>
        <v>43803.25</v>
      </c>
      <c r="P73" t="b">
        <v>0</v>
      </c>
      <c r="Q73" t="b">
        <v>0</v>
      </c>
      <c r="R73" t="s">
        <v>33</v>
      </c>
      <c r="S73" s="8" t="str">
        <f t="shared" si="9"/>
        <v>theater</v>
      </c>
      <c r="T73" s="9" t="str">
        <f t="shared" si="13"/>
        <v>plays</v>
      </c>
      <c r="V73" s="17">
        <f>IF(G73="successful",IF(H73&gt;='Statistical Analysis'!$D$16,"Outlier",0),0)</f>
        <v>0</v>
      </c>
      <c r="W73" s="17">
        <f>IF(G73="failed",IF(H73&gt;='Statistical Analysis'!$E$16,"Outlier",0),0)</f>
        <v>0</v>
      </c>
      <c r="Y73" s="25">
        <f>IF(G73="successful",((H73-'Statistical Analysis'!$D$4)/'Statistical Analysis'!$D$9),0)</f>
        <v>-0.61216237575062971</v>
      </c>
      <c r="Z73" s="14">
        <f>IF(G73="failed",((H73-'Statistical Analysis'!$E$4)/'Statistical Analysis'!$E$9),0)</f>
        <v>0</v>
      </c>
      <c r="AC73" s="17">
        <f t="shared" si="10"/>
        <v>0.13333333333333333</v>
      </c>
    </row>
    <row r="74" spans="1:29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8"/>
        <v>6.7033333333333331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11"/>
        <v>42186.208333333328</v>
      </c>
      <c r="O74" s="13">
        <f t="shared" si="12"/>
        <v>42222.208333333328</v>
      </c>
      <c r="P74" t="b">
        <v>0</v>
      </c>
      <c r="Q74" t="b">
        <v>0</v>
      </c>
      <c r="R74" t="s">
        <v>71</v>
      </c>
      <c r="S74" s="8" t="str">
        <f t="shared" si="9"/>
        <v>film &amp; video</v>
      </c>
      <c r="T74" s="9" t="str">
        <f t="shared" si="13"/>
        <v>animation</v>
      </c>
      <c r="V74" s="17">
        <f>IF(G74="successful",IF(H74&gt;='Statistical Analysis'!$D$16,"Outlier",0),0)</f>
        <v>0</v>
      </c>
      <c r="W74" s="17">
        <f>IF(G74="failed",IF(H74&gt;='Statistical Analysis'!$E$16,"Outlier",0),0)</f>
        <v>0</v>
      </c>
      <c r="Y74" s="25">
        <f>IF(G74="successful",((H74-'Statistical Analysis'!$D$4)/'Statistical Analysis'!$D$9),0)</f>
        <v>-0.62953659503782233</v>
      </c>
      <c r="Z74" s="14">
        <f>IF(G74="failed",((H74-'Statistical Analysis'!$E$4)/'Statistical Analysis'!$E$9),0)</f>
        <v>0</v>
      </c>
      <c r="AC74" s="17">
        <f t="shared" si="10"/>
        <v>1.2</v>
      </c>
    </row>
    <row r="75" spans="1:29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8"/>
        <v>6.609285714285714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11"/>
        <v>42701.25</v>
      </c>
      <c r="O75" s="13">
        <f t="shared" si="12"/>
        <v>42704.25</v>
      </c>
      <c r="P75" t="b">
        <v>0</v>
      </c>
      <c r="Q75" t="b">
        <v>0</v>
      </c>
      <c r="R75" t="s">
        <v>159</v>
      </c>
      <c r="S75" s="8" t="str">
        <f t="shared" si="9"/>
        <v>music</v>
      </c>
      <c r="T75" s="9" t="str">
        <f t="shared" si="13"/>
        <v>jazz</v>
      </c>
      <c r="V75" s="17">
        <f>IF(G75="successful",IF(H75&gt;='Statistical Analysis'!$D$16,"Outlier",0),0)</f>
        <v>0</v>
      </c>
      <c r="W75" s="17">
        <f>IF(G75="failed",IF(H75&gt;='Statistical Analysis'!$E$16,"Outlier",0),0)</f>
        <v>0</v>
      </c>
      <c r="Y75" s="25">
        <f>IF(G75="successful",((H75-'Statistical Analysis'!$D$4)/'Statistical Analysis'!$D$9),0)</f>
        <v>-0.60268552886670645</v>
      </c>
      <c r="Z75" s="14">
        <f>IF(G75="failed",((H75-'Statistical Analysis'!$E$4)/'Statistical Analysis'!$E$9),0)</f>
        <v>0</v>
      </c>
      <c r="AC75" s="17">
        <f t="shared" si="10"/>
        <v>0.1</v>
      </c>
    </row>
    <row r="76" spans="1:29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8"/>
        <v>1.2246153846153847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11"/>
        <v>42456.208333333328</v>
      </c>
      <c r="O76" s="13">
        <f t="shared" si="12"/>
        <v>42457.208333333328</v>
      </c>
      <c r="P76" t="b">
        <v>0</v>
      </c>
      <c r="Q76" t="b">
        <v>0</v>
      </c>
      <c r="R76" t="s">
        <v>148</v>
      </c>
      <c r="S76" s="8" t="str">
        <f t="shared" si="9"/>
        <v>music</v>
      </c>
      <c r="T76" s="9" t="str">
        <f t="shared" si="13"/>
        <v>metal</v>
      </c>
      <c r="V76" s="17">
        <f>IF(G76="successful",IF(H76&gt;='Statistical Analysis'!$D$16,"Outlier",0),0)</f>
        <v>0</v>
      </c>
      <c r="W76" s="17">
        <f>IF(G76="failed",IF(H76&gt;='Statistical Analysis'!$E$16,"Outlier",0),0)</f>
        <v>0</v>
      </c>
      <c r="Y76" s="25">
        <f>IF(G76="successful",((H76-'Statistical Analysis'!$D$4)/'Statistical Analysis'!$D$9),0)</f>
        <v>-0.60505474058768727</v>
      </c>
      <c r="Z76" s="14">
        <f>IF(G76="failed",((H76-'Statistical Analysis'!$E$4)/'Statistical Analysis'!$E$9),0)</f>
        <v>0</v>
      </c>
      <c r="AC76" s="17">
        <f t="shared" si="10"/>
        <v>3.3333333333333333E-2</v>
      </c>
    </row>
    <row r="77" spans="1:29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8"/>
        <v>1.5057731958762886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11"/>
        <v>43296.208333333328</v>
      </c>
      <c r="O77" s="13">
        <f t="shared" si="12"/>
        <v>43304.208333333328</v>
      </c>
      <c r="P77" t="b">
        <v>0</v>
      </c>
      <c r="Q77" t="b">
        <v>0</v>
      </c>
      <c r="R77" t="s">
        <v>122</v>
      </c>
      <c r="S77" s="8" t="str">
        <f t="shared" si="9"/>
        <v>photography</v>
      </c>
      <c r="T77" s="9" t="str">
        <f t="shared" si="13"/>
        <v>photography books</v>
      </c>
      <c r="V77" s="17">
        <f>IF(G77="successful",IF(H77&gt;='Statistical Analysis'!$D$16,"Outlier",0),0)</f>
        <v>0</v>
      </c>
      <c r="W77" s="17">
        <f>IF(G77="failed",IF(H77&gt;='Statistical Analysis'!$E$16,"Outlier",0),0)</f>
        <v>0</v>
      </c>
      <c r="Y77" s="25">
        <f>IF(G77="successful",((H77-'Statistical Analysis'!$D$4)/'Statistical Analysis'!$D$9),0)</f>
        <v>-0.53792707515989735</v>
      </c>
      <c r="Z77" s="14">
        <f>IF(G77="failed",((H77-'Statistical Analysis'!$E$4)/'Statistical Analysis'!$E$9),0)</f>
        <v>0</v>
      </c>
      <c r="AC77" s="17">
        <f t="shared" si="10"/>
        <v>0.26666666666666666</v>
      </c>
    </row>
    <row r="78" spans="1:29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8"/>
        <v>0.78106590724165992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11"/>
        <v>42027.25</v>
      </c>
      <c r="O78" s="13">
        <f t="shared" si="12"/>
        <v>42076.208333333328</v>
      </c>
      <c r="P78" t="b">
        <v>1</v>
      </c>
      <c r="Q78" t="b">
        <v>1</v>
      </c>
      <c r="R78" t="s">
        <v>33</v>
      </c>
      <c r="S78" s="8" t="str">
        <f t="shared" si="9"/>
        <v>theater</v>
      </c>
      <c r="T78" s="9" t="str">
        <f t="shared" si="13"/>
        <v>plays</v>
      </c>
      <c r="V78" s="17">
        <f>IF(G78="successful",IF(H78&gt;='Statistical Analysis'!$D$16,"Outlier",0),0)</f>
        <v>0</v>
      </c>
      <c r="W78" s="17">
        <f>IF(G78="failed",IF(H78&gt;='Statistical Analysis'!$E$16,"Outlier",0),0)</f>
        <v>0</v>
      </c>
      <c r="Y78" s="25">
        <f>IF(G78="successful",((H78-'Statistical Analysis'!$D$4)/'Statistical Analysis'!$D$9),0)</f>
        <v>0</v>
      </c>
      <c r="Z78" s="14">
        <f>IF(G78="failed",((H78-'Statistical Analysis'!$E$4)/'Statistical Analysis'!$E$9),0)</f>
        <v>1.1441663574420635</v>
      </c>
      <c r="AC78" s="17">
        <f t="shared" si="10"/>
        <v>1.6319444444442828</v>
      </c>
    </row>
    <row r="79" spans="1:29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8"/>
        <v>0.46947368421052632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11"/>
        <v>40448.208333333336</v>
      </c>
      <c r="O79" s="13">
        <f t="shared" si="12"/>
        <v>40462.208333333336</v>
      </c>
      <c r="P79" t="b">
        <v>0</v>
      </c>
      <c r="Q79" t="b">
        <v>1</v>
      </c>
      <c r="R79" t="s">
        <v>71</v>
      </c>
      <c r="S79" s="8" t="str">
        <f t="shared" si="9"/>
        <v>film &amp; video</v>
      </c>
      <c r="T79" s="9" t="str">
        <f t="shared" si="13"/>
        <v>animation</v>
      </c>
      <c r="V79" s="17">
        <f>IF(G79="successful",IF(H79&gt;='Statistical Analysis'!$D$16,"Outlier",0),0)</f>
        <v>0</v>
      </c>
      <c r="W79" s="17">
        <f>IF(G79="failed",IF(H79&gt;='Statistical Analysis'!$E$16,"Outlier",0),0)</f>
        <v>0</v>
      </c>
      <c r="Y79" s="25">
        <f>IF(G79="successful",((H79-'Statistical Analysis'!$D$4)/'Statistical Analysis'!$D$9),0)</f>
        <v>0</v>
      </c>
      <c r="Z79" s="14">
        <f>IF(G79="failed",((H79-'Statistical Analysis'!$E$4)/'Statistical Analysis'!$E$9),0)</f>
        <v>-0.55169027039628893</v>
      </c>
      <c r="AC79" s="17">
        <f t="shared" si="10"/>
        <v>0.46666666666666667</v>
      </c>
    </row>
    <row r="80" spans="1:29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8"/>
        <v>3.008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11"/>
        <v>43206.208333333328</v>
      </c>
      <c r="O80" s="13">
        <f t="shared" si="12"/>
        <v>43207.208333333328</v>
      </c>
      <c r="P80" t="b">
        <v>0</v>
      </c>
      <c r="Q80" t="b">
        <v>0</v>
      </c>
      <c r="R80" t="s">
        <v>206</v>
      </c>
      <c r="S80" s="8" t="str">
        <f t="shared" si="9"/>
        <v>publishing</v>
      </c>
      <c r="T80" s="9" t="str">
        <f t="shared" si="13"/>
        <v>translations</v>
      </c>
      <c r="V80" s="17">
        <f>IF(G80="successful",IF(H80&gt;='Statistical Analysis'!$D$16,"Outlier",0),0)</f>
        <v>0</v>
      </c>
      <c r="W80" s="17">
        <f>IF(G80="failed",IF(H80&gt;='Statistical Analysis'!$E$16,"Outlier",0),0)</f>
        <v>0</v>
      </c>
      <c r="Y80" s="25">
        <f>IF(G80="successful",((H80-'Statistical Analysis'!$D$4)/'Statistical Analysis'!$D$9),0)</f>
        <v>-0.41156911670758706</v>
      </c>
      <c r="Z80" s="14">
        <f>IF(G80="failed",((H80-'Statistical Analysis'!$E$4)/'Statistical Analysis'!$E$9),0)</f>
        <v>0</v>
      </c>
      <c r="AC80" s="17">
        <f t="shared" si="10"/>
        <v>3.3333333333333333E-2</v>
      </c>
    </row>
    <row r="81" spans="1:29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8"/>
        <v>0.6959861591695502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11"/>
        <v>43267.208333333328</v>
      </c>
      <c r="O81" s="13">
        <f t="shared" si="12"/>
        <v>43272.208333333328</v>
      </c>
      <c r="P81" t="b">
        <v>0</v>
      </c>
      <c r="Q81" t="b">
        <v>0</v>
      </c>
      <c r="R81" t="s">
        <v>33</v>
      </c>
      <c r="S81" s="8" t="str">
        <f t="shared" si="9"/>
        <v>theater</v>
      </c>
      <c r="T81" s="9" t="str">
        <f t="shared" si="13"/>
        <v>plays</v>
      </c>
      <c r="V81" s="17">
        <f>IF(G81="successful",IF(H81&gt;='Statistical Analysis'!$D$16,"Outlier",0),0)</f>
        <v>0</v>
      </c>
      <c r="W81" s="17">
        <f>IF(G81="failed",IF(H81&gt;='Statistical Analysis'!$E$16,"Outlier",0),0)</f>
        <v>0</v>
      </c>
      <c r="Y81" s="25">
        <f>IF(G81="successful",((H81-'Statistical Analysis'!$D$4)/'Statistical Analysis'!$D$9),0)</f>
        <v>0</v>
      </c>
      <c r="Z81" s="14">
        <f>IF(G81="failed",((H81-'Statistical Analysis'!$E$4)/'Statistical Analysis'!$E$9),0)</f>
        <v>0.26290425231230552</v>
      </c>
      <c r="AC81" s="17">
        <f t="shared" si="10"/>
        <v>0.16666666666666666</v>
      </c>
    </row>
    <row r="82" spans="1:29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8"/>
        <v>6.374545454545455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11"/>
        <v>42976.208333333328</v>
      </c>
      <c r="O82" s="13">
        <f t="shared" si="12"/>
        <v>43006.208333333328</v>
      </c>
      <c r="P82" t="b">
        <v>0</v>
      </c>
      <c r="Q82" t="b">
        <v>0</v>
      </c>
      <c r="R82" t="s">
        <v>89</v>
      </c>
      <c r="S82" s="8" t="str">
        <f t="shared" si="9"/>
        <v>games</v>
      </c>
      <c r="T82" s="9" t="str">
        <f t="shared" si="13"/>
        <v>video games</v>
      </c>
      <c r="V82" s="17">
        <f>IF(G82="successful",IF(H82&gt;='Statistical Analysis'!$D$16,"Outlier",0),0)</f>
        <v>0</v>
      </c>
      <c r="W82" s="17">
        <f>IF(G82="failed",IF(H82&gt;='Statistical Analysis'!$E$16,"Outlier",0),0)</f>
        <v>0</v>
      </c>
      <c r="Y82" s="25">
        <f>IF(G82="successful",((H82-'Statistical Analysis'!$D$4)/'Statistical Analysis'!$D$9),0)</f>
        <v>-0.57188577649395578</v>
      </c>
      <c r="Z82" s="14">
        <f>IF(G82="failed",((H82-'Statistical Analysis'!$E$4)/'Statistical Analysis'!$E$9),0)</f>
        <v>0</v>
      </c>
      <c r="AC82" s="17">
        <f t="shared" si="10"/>
        <v>1</v>
      </c>
    </row>
    <row r="83" spans="1:29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8"/>
        <v>2.253392857142857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11"/>
        <v>43062.25</v>
      </c>
      <c r="O83" s="13">
        <f t="shared" si="12"/>
        <v>43087.25</v>
      </c>
      <c r="P83" t="b">
        <v>0</v>
      </c>
      <c r="Q83" t="b">
        <v>0</v>
      </c>
      <c r="R83" t="s">
        <v>23</v>
      </c>
      <c r="S83" s="8" t="str">
        <f t="shared" si="9"/>
        <v>music</v>
      </c>
      <c r="T83" s="9" t="str">
        <f t="shared" si="13"/>
        <v>rock</v>
      </c>
      <c r="V83" s="17">
        <f>IF(G83="successful",IF(H83&gt;='Statistical Analysis'!$D$16,"Outlier",0),0)</f>
        <v>0</v>
      </c>
      <c r="W83" s="17">
        <f>IF(G83="failed",IF(H83&gt;='Statistical Analysis'!$E$16,"Outlier",0),0)</f>
        <v>0</v>
      </c>
      <c r="Y83" s="25">
        <f>IF(G83="successful",((H83-'Statistical Analysis'!$D$4)/'Statistical Analysis'!$D$9),0)</f>
        <v>-0.34760040024110495</v>
      </c>
      <c r="Z83" s="14">
        <f>IF(G83="failed",((H83-'Statistical Analysis'!$E$4)/'Statistical Analysis'!$E$9),0)</f>
        <v>0</v>
      </c>
      <c r="AC83" s="17">
        <f t="shared" si="10"/>
        <v>0.83333333333333337</v>
      </c>
    </row>
    <row r="84" spans="1:29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8"/>
        <v>14.973000000000001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11"/>
        <v>43482.25</v>
      </c>
      <c r="O84" s="13">
        <f t="shared" si="12"/>
        <v>43489.25</v>
      </c>
      <c r="P84" t="b">
        <v>0</v>
      </c>
      <c r="Q84" t="b">
        <v>1</v>
      </c>
      <c r="R84" t="s">
        <v>89</v>
      </c>
      <c r="S84" s="8" t="str">
        <f t="shared" si="9"/>
        <v>games</v>
      </c>
      <c r="T84" s="9" t="str">
        <f t="shared" si="13"/>
        <v>video games</v>
      </c>
      <c r="V84" s="17">
        <f>IF(G84="successful",IF(H84&gt;='Statistical Analysis'!$D$16,"Outlier",0),0)</f>
        <v>0</v>
      </c>
      <c r="W84" s="17">
        <f>IF(G84="failed",IF(H84&gt;='Statistical Analysis'!$E$16,"Outlier",0),0)</f>
        <v>0</v>
      </c>
      <c r="Y84" s="25">
        <f>IF(G84="successful",((H84-'Statistical Analysis'!$D$4)/'Statistical Analysis'!$D$9),0)</f>
        <v>-0.53002970275662797</v>
      </c>
      <c r="Z84" s="14">
        <f>IF(G84="failed",((H84-'Statistical Analysis'!$E$4)/'Statistical Analysis'!$E$9),0)</f>
        <v>0</v>
      </c>
      <c r="AC84" s="17">
        <f t="shared" si="10"/>
        <v>0.23333333333333334</v>
      </c>
    </row>
    <row r="85" spans="1:29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8"/>
        <v>0.37590225563909774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11"/>
        <v>42579.208333333328</v>
      </c>
      <c r="O85" s="13">
        <f t="shared" si="12"/>
        <v>42601.208333333328</v>
      </c>
      <c r="P85" t="b">
        <v>0</v>
      </c>
      <c r="Q85" t="b">
        <v>0</v>
      </c>
      <c r="R85" t="s">
        <v>50</v>
      </c>
      <c r="S85" s="8" t="str">
        <f t="shared" si="9"/>
        <v>music</v>
      </c>
      <c r="T85" s="9" t="str">
        <f t="shared" si="13"/>
        <v>electric music</v>
      </c>
      <c r="V85" s="17">
        <f>IF(G85="successful",IF(H85&gt;='Statistical Analysis'!$D$16,"Outlier",0),0)</f>
        <v>0</v>
      </c>
      <c r="W85" s="17">
        <f>IF(G85="failed",IF(H85&gt;='Statistical Analysis'!$E$16,"Outlier",0),0)</f>
        <v>0</v>
      </c>
      <c r="Y85" s="25">
        <f>IF(G85="successful",((H85-'Statistical Analysis'!$D$4)/'Statistical Analysis'!$D$9),0)</f>
        <v>0</v>
      </c>
      <c r="Z85" s="14">
        <f>IF(G85="failed",((H85-'Statistical Analysis'!$E$4)/'Statistical Analysis'!$E$9),0)</f>
        <v>0.43165657031587623</v>
      </c>
      <c r="AC85" s="17">
        <f t="shared" si="10"/>
        <v>0.73333333333333328</v>
      </c>
    </row>
    <row r="86" spans="1:29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8"/>
        <v>1.3236942675159236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11"/>
        <v>41118.208333333336</v>
      </c>
      <c r="O86" s="13">
        <f t="shared" si="12"/>
        <v>41128.208333333336</v>
      </c>
      <c r="P86" t="b">
        <v>0</v>
      </c>
      <c r="Q86" t="b">
        <v>0</v>
      </c>
      <c r="R86" t="s">
        <v>65</v>
      </c>
      <c r="S86" s="8" t="str">
        <f t="shared" si="9"/>
        <v>technology</v>
      </c>
      <c r="T86" s="9" t="str">
        <f t="shared" si="13"/>
        <v>wearables</v>
      </c>
      <c r="V86" s="17">
        <f>IF(G86="successful",IF(H86&gt;='Statistical Analysis'!$D$16,"Outlier",0),0)</f>
        <v>0</v>
      </c>
      <c r="W86" s="17">
        <f>IF(G86="failed",IF(H86&gt;='Statistical Analysis'!$E$16,"Outlier",0),0)</f>
        <v>0</v>
      </c>
      <c r="Y86" s="25">
        <f>IF(G86="successful",((H86-'Statistical Analysis'!$D$4)/'Statistical Analysis'!$D$9),0)</f>
        <v>-0.37682067813320175</v>
      </c>
      <c r="Z86" s="14">
        <f>IF(G86="failed",((H86-'Statistical Analysis'!$E$4)/'Statistical Analysis'!$E$9),0)</f>
        <v>0</v>
      </c>
      <c r="AC86" s="17">
        <f t="shared" si="10"/>
        <v>0.33333333333333331</v>
      </c>
    </row>
    <row r="87" spans="1:29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8"/>
        <v>1.3122448979591836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11"/>
        <v>40797.208333333336</v>
      </c>
      <c r="O87" s="13">
        <f t="shared" si="12"/>
        <v>40805.208333333336</v>
      </c>
      <c r="P87" t="b">
        <v>0</v>
      </c>
      <c r="Q87" t="b">
        <v>0</v>
      </c>
      <c r="R87" t="s">
        <v>60</v>
      </c>
      <c r="S87" s="8" t="str">
        <f t="shared" si="9"/>
        <v>music</v>
      </c>
      <c r="T87" s="9" t="str">
        <f t="shared" si="13"/>
        <v>indie rock</v>
      </c>
      <c r="V87" s="17">
        <f>IF(G87="successful",IF(H87&gt;='Statistical Analysis'!$D$16,"Outlier",0),0)</f>
        <v>0</v>
      </c>
      <c r="W87" s="17">
        <f>IF(G87="failed",IF(H87&gt;='Statistical Analysis'!$E$16,"Outlier",0),0)</f>
        <v>0</v>
      </c>
      <c r="Y87" s="25">
        <f>IF(G87="successful",((H87-'Statistical Analysis'!$D$4)/'Statistical Analysis'!$D$9),0)</f>
        <v>-0.61611106195226439</v>
      </c>
      <c r="Z87" s="14">
        <f>IF(G87="failed",((H87-'Statistical Analysis'!$E$4)/'Statistical Analysis'!$E$9),0)</f>
        <v>0</v>
      </c>
      <c r="AC87" s="17">
        <f t="shared" si="10"/>
        <v>0.26666666666666666</v>
      </c>
    </row>
    <row r="88" spans="1:29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8"/>
        <v>1.6763513513513513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11"/>
        <v>42128.208333333328</v>
      </c>
      <c r="O88" s="13">
        <f t="shared" si="12"/>
        <v>42141.208333333328</v>
      </c>
      <c r="P88" t="b">
        <v>1</v>
      </c>
      <c r="Q88" t="b">
        <v>0</v>
      </c>
      <c r="R88" t="s">
        <v>33</v>
      </c>
      <c r="S88" s="8" t="str">
        <f t="shared" si="9"/>
        <v>theater</v>
      </c>
      <c r="T88" s="9" t="str">
        <f t="shared" si="13"/>
        <v>plays</v>
      </c>
      <c r="V88" s="17">
        <f>IF(G88="successful",IF(H88&gt;='Statistical Analysis'!$D$16,"Outlier",0),0)</f>
        <v>0</v>
      </c>
      <c r="W88" s="17">
        <f>IF(G88="failed",IF(H88&gt;='Statistical Analysis'!$E$16,"Outlier",0),0)</f>
        <v>0</v>
      </c>
      <c r="Y88" s="25">
        <f>IF(G88="successful",((H88-'Statistical Analysis'!$D$4)/'Statistical Analysis'!$D$9),0)</f>
        <v>-0.51186574622910841</v>
      </c>
      <c r="Z88" s="14">
        <f>IF(G88="failed",((H88-'Statistical Analysis'!$E$4)/'Statistical Analysis'!$E$9),0)</f>
        <v>0</v>
      </c>
      <c r="AC88" s="17">
        <f t="shared" si="10"/>
        <v>0.43333333333333335</v>
      </c>
    </row>
    <row r="89" spans="1:29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8"/>
        <v>0.6198488664987406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11"/>
        <v>40610.25</v>
      </c>
      <c r="O89" s="13">
        <f t="shared" si="12"/>
        <v>40621.208333333336</v>
      </c>
      <c r="P89" t="b">
        <v>0</v>
      </c>
      <c r="Q89" t="b">
        <v>1</v>
      </c>
      <c r="R89" t="s">
        <v>23</v>
      </c>
      <c r="S89" s="8" t="str">
        <f t="shared" si="9"/>
        <v>music</v>
      </c>
      <c r="T89" s="9" t="str">
        <f t="shared" si="13"/>
        <v>rock</v>
      </c>
      <c r="V89" s="17">
        <f>IF(G89="successful",IF(H89&gt;='Statistical Analysis'!$D$16,"Outlier",0),0)</f>
        <v>0</v>
      </c>
      <c r="W89" s="17">
        <f>IF(G89="failed",IF(H89&gt;='Statistical Analysis'!$E$16,"Outlier",0),0)</f>
        <v>0</v>
      </c>
      <c r="Y89" s="25">
        <f>IF(G89="successful",((H89-'Statistical Analysis'!$D$4)/'Statistical Analysis'!$D$9),0)</f>
        <v>0</v>
      </c>
      <c r="Z89" s="14">
        <f>IF(G89="failed",((H89-'Statistical Analysis'!$E$4)/'Statistical Analysis'!$E$9),0)</f>
        <v>0.9337468004252657</v>
      </c>
      <c r="AC89" s="17">
        <f t="shared" si="10"/>
        <v>0.36527777777785864</v>
      </c>
    </row>
    <row r="90" spans="1:29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8"/>
        <v>2.6074999999999999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11"/>
        <v>42110.208333333328</v>
      </c>
      <c r="O90" s="13">
        <f t="shared" si="12"/>
        <v>42132.208333333328</v>
      </c>
      <c r="P90" t="b">
        <v>0</v>
      </c>
      <c r="Q90" t="b">
        <v>0</v>
      </c>
      <c r="R90" t="s">
        <v>206</v>
      </c>
      <c r="S90" s="8" t="str">
        <f t="shared" si="9"/>
        <v>publishing</v>
      </c>
      <c r="T90" s="9" t="str">
        <f t="shared" si="13"/>
        <v>translations</v>
      </c>
      <c r="V90" s="17">
        <f>IF(G90="successful",IF(H90&gt;='Statistical Analysis'!$D$16,"Outlier",0),0)</f>
        <v>0</v>
      </c>
      <c r="W90" s="17">
        <f>IF(G90="failed",IF(H90&gt;='Statistical Analysis'!$E$16,"Outlier",0),0)</f>
        <v>0</v>
      </c>
      <c r="Y90" s="25">
        <f>IF(G90="successful",((H90-'Statistical Analysis'!$D$4)/'Statistical Analysis'!$D$9),0)</f>
        <v>-0.5829420978585329</v>
      </c>
      <c r="Z90" s="14">
        <f>IF(G90="failed",((H90-'Statistical Analysis'!$E$4)/'Statistical Analysis'!$E$9),0)</f>
        <v>0</v>
      </c>
      <c r="AC90" s="17">
        <f t="shared" si="10"/>
        <v>0.73333333333333328</v>
      </c>
    </row>
    <row r="91" spans="1:29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8"/>
        <v>2.5258823529411765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11"/>
        <v>40283.208333333336</v>
      </c>
      <c r="O91" s="13">
        <f t="shared" si="12"/>
        <v>40285.208333333336</v>
      </c>
      <c r="P91" t="b">
        <v>0</v>
      </c>
      <c r="Q91" t="b">
        <v>0</v>
      </c>
      <c r="R91" t="s">
        <v>33</v>
      </c>
      <c r="S91" s="8" t="str">
        <f t="shared" si="9"/>
        <v>theater</v>
      </c>
      <c r="T91" s="9" t="str">
        <f t="shared" si="13"/>
        <v>plays</v>
      </c>
      <c r="V91" s="17">
        <f>IF(G91="successful",IF(H91&gt;='Statistical Analysis'!$D$16,"Outlier",0),0)</f>
        <v>0</v>
      </c>
      <c r="W91" s="17">
        <f>IF(G91="failed",IF(H91&gt;='Statistical Analysis'!$E$16,"Outlier",0),0)</f>
        <v>0</v>
      </c>
      <c r="Y91" s="25">
        <f>IF(G91="successful",((H91-'Statistical Analysis'!$D$4)/'Statistical Analysis'!$D$9),0)</f>
        <v>-0.59636763094409095</v>
      </c>
      <c r="Z91" s="14">
        <f>IF(G91="failed",((H91-'Statistical Analysis'!$E$4)/'Statistical Analysis'!$E$9),0)</f>
        <v>0</v>
      </c>
      <c r="AC91" s="17">
        <f t="shared" si="10"/>
        <v>6.6666666666666666E-2</v>
      </c>
    </row>
    <row r="92" spans="1:29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8"/>
        <v>0.7861538461538462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11"/>
        <v>42425.25</v>
      </c>
      <c r="O92" s="13">
        <f t="shared" si="12"/>
        <v>42425.25</v>
      </c>
      <c r="P92" t="b">
        <v>0</v>
      </c>
      <c r="Q92" t="b">
        <v>1</v>
      </c>
      <c r="R92" t="s">
        <v>33</v>
      </c>
      <c r="S92" s="8" t="str">
        <f t="shared" si="9"/>
        <v>theater</v>
      </c>
      <c r="T92" s="9" t="str">
        <f t="shared" si="13"/>
        <v>plays</v>
      </c>
      <c r="V92" s="17">
        <f>IF(G92="successful",IF(H92&gt;='Statistical Analysis'!$D$16,"Outlier",0),0)</f>
        <v>0</v>
      </c>
      <c r="W92" s="17">
        <f>IF(G92="failed",IF(H92&gt;='Statistical Analysis'!$E$16,"Outlier",0),0)</f>
        <v>0</v>
      </c>
      <c r="Y92" s="25">
        <f>IF(G92="successful",((H92-'Statistical Analysis'!$D$4)/'Statistical Analysis'!$D$9),0)</f>
        <v>0</v>
      </c>
      <c r="Z92" s="14">
        <f>IF(G92="failed",((H92-'Statistical Analysis'!$E$4)/'Statistical Analysis'!$E$9),0)</f>
        <v>-0.49960622162975471</v>
      </c>
      <c r="AC92" s="17">
        <f t="shared" si="10"/>
        <v>0</v>
      </c>
    </row>
    <row r="93" spans="1:29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8"/>
        <v>0.48404406999351912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11"/>
        <v>42588.208333333328</v>
      </c>
      <c r="O93" s="13">
        <f t="shared" si="12"/>
        <v>42616.208333333328</v>
      </c>
      <c r="P93" t="b">
        <v>0</v>
      </c>
      <c r="Q93" t="b">
        <v>0</v>
      </c>
      <c r="R93" t="s">
        <v>206</v>
      </c>
      <c r="S93" s="8" t="str">
        <f t="shared" si="9"/>
        <v>publishing</v>
      </c>
      <c r="T93" s="9" t="str">
        <f t="shared" si="13"/>
        <v>translations</v>
      </c>
      <c r="V93" s="17">
        <f>IF(G93="successful",IF(H93&gt;='Statistical Analysis'!$D$16,"Outlier",0),0)</f>
        <v>0</v>
      </c>
      <c r="W93" s="17">
        <f>IF(G93="failed",IF(H93&gt;='Statistical Analysis'!$E$16,"Outlier",0),0)</f>
        <v>0</v>
      </c>
      <c r="Y93" s="25">
        <f>IF(G93="successful",((H93-'Statistical Analysis'!$D$4)/'Statistical Analysis'!$D$9),0)</f>
        <v>0</v>
      </c>
      <c r="Z93" s="14">
        <f>IF(G93="failed",((H93-'Statistical Analysis'!$E$4)/'Statistical Analysis'!$E$9),0)</f>
        <v>9.7276977234726877E-2</v>
      </c>
      <c r="AC93" s="17">
        <f t="shared" si="10"/>
        <v>0.93333333333333335</v>
      </c>
    </row>
    <row r="94" spans="1:29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8"/>
        <v>2.5887500000000001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11"/>
        <v>40352.208333333336</v>
      </c>
      <c r="O94" s="13">
        <f t="shared" si="12"/>
        <v>40353.208333333336</v>
      </c>
      <c r="P94" t="b">
        <v>0</v>
      </c>
      <c r="Q94" t="b">
        <v>1</v>
      </c>
      <c r="R94" t="s">
        <v>89</v>
      </c>
      <c r="S94" s="8" t="str">
        <f t="shared" si="9"/>
        <v>games</v>
      </c>
      <c r="T94" s="9" t="str">
        <f t="shared" si="13"/>
        <v>video games</v>
      </c>
      <c r="V94" s="17">
        <f>IF(G94="successful",IF(H94&gt;='Statistical Analysis'!$D$16,"Outlier",0),0)</f>
        <v>0</v>
      </c>
      <c r="W94" s="17">
        <f>IF(G94="failed",IF(H94&gt;='Statistical Analysis'!$E$16,"Outlier",0),0)</f>
        <v>0</v>
      </c>
      <c r="Y94" s="25">
        <f>IF(G94="successful",((H94-'Statistical Analysis'!$D$4)/'Statistical Analysis'!$D$9),0)</f>
        <v>-0.27889326033266121</v>
      </c>
      <c r="Z94" s="14">
        <f>IF(G94="failed",((H94-'Statistical Analysis'!$E$4)/'Statistical Analysis'!$E$9),0)</f>
        <v>0</v>
      </c>
      <c r="AC94" s="17">
        <f t="shared" si="10"/>
        <v>3.3333333333333333E-2</v>
      </c>
    </row>
    <row r="95" spans="1:29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8"/>
        <v>0.60548713235294116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11"/>
        <v>41202.208333333336</v>
      </c>
      <c r="O95" s="13">
        <f t="shared" si="12"/>
        <v>41206.208333333336</v>
      </c>
      <c r="P95" t="b">
        <v>0</v>
      </c>
      <c r="Q95" t="b">
        <v>1</v>
      </c>
      <c r="R95" t="s">
        <v>33</v>
      </c>
      <c r="S95" s="8" t="str">
        <f t="shared" si="9"/>
        <v>theater</v>
      </c>
      <c r="T95" s="9" t="str">
        <f t="shared" si="13"/>
        <v>plays</v>
      </c>
      <c r="V95" s="17">
        <f>IF(G95="successful",IF(H95&gt;='Statistical Analysis'!$D$16,"Outlier",0),0)</f>
        <v>0</v>
      </c>
      <c r="W95" s="17">
        <f>IF(G95="failed",IF(H95&gt;='Statistical Analysis'!$E$16,"Outlier",0),0)</f>
        <v>0</v>
      </c>
      <c r="Y95" s="25">
        <f>IF(G95="successful",((H95-'Statistical Analysis'!$D$4)/'Statistical Analysis'!$D$9),0)</f>
        <v>0</v>
      </c>
      <c r="Z95" s="14">
        <f>IF(G95="failed",((H95-'Statistical Analysis'!$E$4)/'Statistical Analysis'!$E$9),0)</f>
        <v>0</v>
      </c>
      <c r="AC95" s="17">
        <f t="shared" si="10"/>
        <v>0.13333333333333333</v>
      </c>
    </row>
    <row r="96" spans="1:29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8"/>
        <v>3.036896551724138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11"/>
        <v>43562.208333333328</v>
      </c>
      <c r="O96" s="13">
        <f t="shared" si="12"/>
        <v>43573.208333333328</v>
      </c>
      <c r="P96" t="b">
        <v>0</v>
      </c>
      <c r="Q96" t="b">
        <v>0</v>
      </c>
      <c r="R96" t="s">
        <v>28</v>
      </c>
      <c r="S96" s="8" t="str">
        <f t="shared" si="9"/>
        <v>technology</v>
      </c>
      <c r="T96" s="9" t="str">
        <f t="shared" si="13"/>
        <v>web</v>
      </c>
      <c r="V96" s="17">
        <f>IF(G96="successful",IF(H96&gt;='Statistical Analysis'!$D$16,"Outlier",0),0)</f>
        <v>0</v>
      </c>
      <c r="W96" s="17">
        <f>IF(G96="failed",IF(H96&gt;='Statistical Analysis'!$E$16,"Outlier",0),0)</f>
        <v>0</v>
      </c>
      <c r="Y96" s="25">
        <f>IF(G96="successful",((H96-'Statistical Analysis'!$D$4)/'Statistical Analysis'!$D$9),0)</f>
        <v>-0.53002970275662797</v>
      </c>
      <c r="Z96" s="14">
        <f>IF(G96="failed",((H96-'Statistical Analysis'!$E$4)/'Statistical Analysis'!$E$9),0)</f>
        <v>0</v>
      </c>
      <c r="AC96" s="17">
        <f t="shared" si="10"/>
        <v>0.36666666666666664</v>
      </c>
    </row>
    <row r="97" spans="1:29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8"/>
        <v>1.1299999999999999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11"/>
        <v>43752.208333333328</v>
      </c>
      <c r="O97" s="13">
        <f t="shared" si="12"/>
        <v>43759.208333333328</v>
      </c>
      <c r="P97" t="b">
        <v>0</v>
      </c>
      <c r="Q97" t="b">
        <v>0</v>
      </c>
      <c r="R97" t="s">
        <v>42</v>
      </c>
      <c r="S97" s="8" t="str">
        <f t="shared" si="9"/>
        <v>film &amp; video</v>
      </c>
      <c r="T97" s="9" t="str">
        <f t="shared" si="13"/>
        <v>documentary</v>
      </c>
      <c r="V97" s="17">
        <f>IF(G97="successful",IF(H97&gt;='Statistical Analysis'!$D$16,"Outlier",0),0)</f>
        <v>0</v>
      </c>
      <c r="W97" s="17">
        <f>IF(G97="failed",IF(H97&gt;='Statistical Analysis'!$E$16,"Outlier",0),0)</f>
        <v>0</v>
      </c>
      <c r="Y97" s="25">
        <f>IF(G97="successful",((H97-'Statistical Analysis'!$D$4)/'Statistical Analysis'!$D$9),0)</f>
        <v>-0.65085950052664976</v>
      </c>
      <c r="Z97" s="14">
        <f>IF(G97="failed",((H97-'Statistical Analysis'!$E$4)/'Statistical Analysis'!$E$9),0)</f>
        <v>0</v>
      </c>
      <c r="AC97" s="17">
        <f t="shared" si="10"/>
        <v>0.23333333333333334</v>
      </c>
    </row>
    <row r="98" spans="1:29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8"/>
        <v>2.1737876614060259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11"/>
        <v>40612.25</v>
      </c>
      <c r="O98" s="13">
        <f t="shared" si="12"/>
        <v>40625.208333333336</v>
      </c>
      <c r="P98" t="b">
        <v>0</v>
      </c>
      <c r="Q98" t="b">
        <v>0</v>
      </c>
      <c r="R98" t="s">
        <v>33</v>
      </c>
      <c r="S98" s="8" t="str">
        <f t="shared" si="9"/>
        <v>theater</v>
      </c>
      <c r="T98" s="9" t="str">
        <f t="shared" si="13"/>
        <v>plays</v>
      </c>
      <c r="V98" s="17">
        <f>IF(G98="successful",IF(H98&gt;='Statistical Analysis'!$D$16,"Outlier",0),0)</f>
        <v>0</v>
      </c>
      <c r="W98" s="17">
        <f>IF(G98="failed",IF(H98&gt;='Statistical Analysis'!$E$16,"Outlier",0),0)</f>
        <v>0</v>
      </c>
      <c r="Y98" s="25">
        <f>IF(G98="successful",((H98-'Statistical Analysis'!$D$4)/'Statistical Analysis'!$D$9),0)</f>
        <v>1.1686951011866189</v>
      </c>
      <c r="Z98" s="14">
        <f>IF(G98="failed",((H98-'Statistical Analysis'!$E$4)/'Statistical Analysis'!$E$9),0)</f>
        <v>0</v>
      </c>
      <c r="AC98" s="17">
        <f t="shared" si="10"/>
        <v>0.43194444444452529</v>
      </c>
    </row>
    <row r="99" spans="1:29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8"/>
        <v>9.2669230769230762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11"/>
        <v>42180.208333333328</v>
      </c>
      <c r="O99" s="13">
        <f t="shared" si="12"/>
        <v>42234.208333333328</v>
      </c>
      <c r="P99" t="b">
        <v>0</v>
      </c>
      <c r="Q99" t="b">
        <v>0</v>
      </c>
      <c r="R99" t="s">
        <v>17</v>
      </c>
      <c r="S99" s="8" t="str">
        <f t="shared" si="9"/>
        <v>food</v>
      </c>
      <c r="T99" s="9" t="str">
        <f t="shared" si="13"/>
        <v>food trucks</v>
      </c>
      <c r="V99" s="17">
        <f>IF(G99="successful",IF(H99&gt;='Statistical Analysis'!$D$16,"Outlier",0),0)</f>
        <v>0</v>
      </c>
      <c r="W99" s="17">
        <f>IF(G99="failed",IF(H99&gt;='Statistical Analysis'!$E$16,"Outlier",0),0)</f>
        <v>0</v>
      </c>
      <c r="Y99" s="25">
        <f>IF(G99="successful",((H99-'Statistical Analysis'!$D$4)/'Statistical Analysis'!$D$9),0)</f>
        <v>-0.5829420978585329</v>
      </c>
      <c r="Z99" s="14">
        <f>IF(G99="failed",((H99-'Statistical Analysis'!$E$4)/'Statistical Analysis'!$E$9),0)</f>
        <v>0</v>
      </c>
      <c r="AC99" s="17">
        <f t="shared" si="10"/>
        <v>1.8</v>
      </c>
    </row>
    <row r="100" spans="1:29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8"/>
        <v>0.33692229038854804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11"/>
        <v>42212.208333333328</v>
      </c>
      <c r="O100" s="13">
        <f t="shared" si="12"/>
        <v>42216.208333333328</v>
      </c>
      <c r="P100" t="b">
        <v>0</v>
      </c>
      <c r="Q100" t="b">
        <v>0</v>
      </c>
      <c r="R100" t="s">
        <v>89</v>
      </c>
      <c r="S100" s="8" t="str">
        <f t="shared" si="9"/>
        <v>games</v>
      </c>
      <c r="T100" s="9" t="str">
        <f t="shared" si="13"/>
        <v>video games</v>
      </c>
      <c r="V100" s="17">
        <f>IF(G100="successful",IF(H100&gt;='Statistical Analysis'!$D$16,"Outlier",0),0)</f>
        <v>0</v>
      </c>
      <c r="W100" s="17">
        <f>IF(G100="failed",IF(H100&gt;='Statistical Analysis'!$E$16,"Outlier",0),0)</f>
        <v>0</v>
      </c>
      <c r="Y100" s="25">
        <f>IF(G100="successful",((H100-'Statistical Analysis'!$D$4)/'Statistical Analysis'!$D$9),0)</f>
        <v>0</v>
      </c>
      <c r="Z100" s="14">
        <f>IF(G100="failed",((H100-'Statistical Analysis'!$E$4)/'Statistical Analysis'!$E$9),0)</f>
        <v>0.66082638488862655</v>
      </c>
      <c r="AC100" s="17">
        <f t="shared" si="10"/>
        <v>0.13333333333333333</v>
      </c>
    </row>
    <row r="101" spans="1:29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8"/>
        <v>1.9672368421052631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11"/>
        <v>41968.25</v>
      </c>
      <c r="O101" s="13">
        <f t="shared" si="12"/>
        <v>41997.25</v>
      </c>
      <c r="P101" t="b">
        <v>0</v>
      </c>
      <c r="Q101" t="b">
        <v>0</v>
      </c>
      <c r="R101" t="s">
        <v>33</v>
      </c>
      <c r="S101" s="8" t="str">
        <f t="shared" si="9"/>
        <v>theater</v>
      </c>
      <c r="T101" s="9" t="str">
        <f t="shared" si="13"/>
        <v>plays</v>
      </c>
      <c r="V101" s="17">
        <f>IF(G101="successful",IF(H101&gt;='Statistical Analysis'!$D$16,"Outlier",0),0)</f>
        <v>0</v>
      </c>
      <c r="W101" s="17">
        <f>IF(G101="failed",IF(H101&gt;='Statistical Analysis'!$E$16,"Outlier",0),0)</f>
        <v>0</v>
      </c>
      <c r="Y101" s="25">
        <f>IF(G101="successful",((H101-'Statistical Analysis'!$D$4)/'Statistical Analysis'!$D$9),0)</f>
        <v>-0.54266549860185898</v>
      </c>
      <c r="Z101" s="14">
        <f>IF(G101="failed",((H101-'Statistical Analysis'!$E$4)/'Statistical Analysis'!$E$9),0)</f>
        <v>0</v>
      </c>
      <c r="AC101" s="17">
        <f t="shared" si="10"/>
        <v>0.96666666666666667</v>
      </c>
    </row>
    <row r="102" spans="1:29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8"/>
        <v>0.01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11"/>
        <v>40835.208333333336</v>
      </c>
      <c r="O102" s="13">
        <f t="shared" si="12"/>
        <v>40853.208333333336</v>
      </c>
      <c r="P102" t="b">
        <v>0</v>
      </c>
      <c r="Q102" t="b">
        <v>0</v>
      </c>
      <c r="R102" t="s">
        <v>33</v>
      </c>
      <c r="S102" s="8" t="str">
        <f t="shared" si="9"/>
        <v>theater</v>
      </c>
      <c r="T102" s="9" t="str">
        <f t="shared" si="13"/>
        <v>plays</v>
      </c>
      <c r="V102" s="17">
        <f>IF(G102="successful",IF(H102&gt;='Statistical Analysis'!$D$16,"Outlier",0),0)</f>
        <v>0</v>
      </c>
      <c r="W102" s="17">
        <f>IF(G102="failed",IF(H102&gt;='Statistical Analysis'!$E$16,"Outlier",0),0)</f>
        <v>0</v>
      </c>
      <c r="Y102" s="25">
        <f>IF(G102="successful",((H102-'Statistical Analysis'!$D$4)/'Statistical Analysis'!$D$9),0)</f>
        <v>0</v>
      </c>
      <c r="Z102" s="14">
        <f>IF(G102="failed",((H102-'Statistical Analysis'!$E$4)/'Statistical Analysis'!$E$9),0)</f>
        <v>-0.60898272403947651</v>
      </c>
      <c r="AC102" s="17">
        <f t="shared" si="10"/>
        <v>0.6</v>
      </c>
    </row>
    <row r="103" spans="1:29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8"/>
        <v>10.214444444444444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11"/>
        <v>42056.25</v>
      </c>
      <c r="O103" s="13">
        <f t="shared" si="12"/>
        <v>42063.25</v>
      </c>
      <c r="P103" t="b">
        <v>0</v>
      </c>
      <c r="Q103" t="b">
        <v>1</v>
      </c>
      <c r="R103" t="s">
        <v>50</v>
      </c>
      <c r="S103" s="8" t="str">
        <f t="shared" si="9"/>
        <v>music</v>
      </c>
      <c r="T103" s="9" t="str">
        <f t="shared" si="13"/>
        <v>electric music</v>
      </c>
      <c r="V103" s="17">
        <f>IF(G103="successful",IF(H103&gt;='Statistical Analysis'!$D$16,"Outlier",0),0)</f>
        <v>0</v>
      </c>
      <c r="W103" s="17">
        <f>IF(G103="failed",IF(H103&gt;='Statistical Analysis'!$E$16,"Outlier",0),0)</f>
        <v>0</v>
      </c>
      <c r="Y103" s="25">
        <f>IF(G103="successful",((H103-'Statistical Analysis'!$D$4)/'Statistical Analysis'!$D$9),0)</f>
        <v>-0.54266549860185898</v>
      </c>
      <c r="Z103" s="14">
        <f>IF(G103="failed",((H103-'Statistical Analysis'!$E$4)/'Statistical Analysis'!$E$9),0)</f>
        <v>0</v>
      </c>
      <c r="AC103" s="17">
        <f t="shared" si="10"/>
        <v>0.23333333333333334</v>
      </c>
    </row>
    <row r="104" spans="1:29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8"/>
        <v>2.8167567567567566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11"/>
        <v>43234.208333333328</v>
      </c>
      <c r="O104" s="13">
        <f t="shared" si="12"/>
        <v>43241.208333333328</v>
      </c>
      <c r="P104" t="b">
        <v>0</v>
      </c>
      <c r="Q104" t="b">
        <v>1</v>
      </c>
      <c r="R104" t="s">
        <v>65</v>
      </c>
      <c r="S104" s="8" t="str">
        <f t="shared" si="9"/>
        <v>technology</v>
      </c>
      <c r="T104" s="9" t="str">
        <f t="shared" si="13"/>
        <v>wearables</v>
      </c>
      <c r="V104" s="17">
        <f>IF(G104="successful",IF(H104&gt;='Statistical Analysis'!$D$16,"Outlier",0),0)</f>
        <v>0</v>
      </c>
      <c r="W104" s="17">
        <f>IF(G104="failed",IF(H104&gt;='Statistical Analysis'!$E$16,"Outlier",0),0)</f>
        <v>0</v>
      </c>
      <c r="Y104" s="25">
        <f>IF(G104="successful",((H104-'Statistical Analysis'!$D$4)/'Statistical Analysis'!$D$9),0)</f>
        <v>-0.40683069326562543</v>
      </c>
      <c r="Z104" s="14">
        <f>IF(G104="failed",((H104-'Statistical Analysis'!$E$4)/'Statistical Analysis'!$E$9),0)</f>
        <v>0</v>
      </c>
      <c r="AC104" s="17">
        <f t="shared" si="10"/>
        <v>0.23333333333333334</v>
      </c>
    </row>
    <row r="105" spans="1:29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8"/>
        <v>0.24610000000000001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11"/>
        <v>40475.208333333336</v>
      </c>
      <c r="O105" s="13">
        <f t="shared" si="12"/>
        <v>40484.208333333336</v>
      </c>
      <c r="P105" t="b">
        <v>0</v>
      </c>
      <c r="Q105" t="b">
        <v>0</v>
      </c>
      <c r="R105" t="s">
        <v>50</v>
      </c>
      <c r="S105" s="8" t="str">
        <f t="shared" si="9"/>
        <v>music</v>
      </c>
      <c r="T105" s="9" t="str">
        <f t="shared" si="13"/>
        <v>electric music</v>
      </c>
      <c r="V105" s="17">
        <f>IF(G105="successful",IF(H105&gt;='Statistical Analysis'!$D$16,"Outlier",0),0)</f>
        <v>0</v>
      </c>
      <c r="W105" s="17">
        <f>IF(G105="failed",IF(H105&gt;='Statistical Analysis'!$E$16,"Outlier",0),0)</f>
        <v>0</v>
      </c>
      <c r="Y105" s="25">
        <f>IF(G105="successful",((H105-'Statistical Analysis'!$D$4)/'Statistical Analysis'!$D$9),0)</f>
        <v>0</v>
      </c>
      <c r="Z105" s="14">
        <f>IF(G105="failed",((H105-'Statistical Analysis'!$E$4)/'Statistical Analysis'!$E$9),0)</f>
        <v>-0.57148220892757184</v>
      </c>
      <c r="AC105" s="17">
        <f t="shared" si="10"/>
        <v>0.3</v>
      </c>
    </row>
    <row r="106" spans="1:29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8"/>
        <v>1.4314010067114094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11"/>
        <v>42878.208333333328</v>
      </c>
      <c r="O106" s="13">
        <f t="shared" si="12"/>
        <v>42879.208333333328</v>
      </c>
      <c r="P106" t="b">
        <v>0</v>
      </c>
      <c r="Q106" t="b">
        <v>0</v>
      </c>
      <c r="R106" t="s">
        <v>60</v>
      </c>
      <c r="S106" s="8" t="str">
        <f t="shared" si="9"/>
        <v>music</v>
      </c>
      <c r="T106" s="9" t="str">
        <f t="shared" si="13"/>
        <v>indie rock</v>
      </c>
      <c r="V106" s="17">
        <f>IF(G106="successful",IF(H106&gt;='Statistical Analysis'!$D$16,"Outlier",0),0)</f>
        <v>0</v>
      </c>
      <c r="W106" s="17">
        <f>IF(G106="failed",IF(H106&gt;='Statistical Analysis'!$E$16,"Outlier",0),0)</f>
        <v>0</v>
      </c>
      <c r="Y106" s="25">
        <f>IF(G106="successful",((H106-'Statistical Analysis'!$D$4)/'Statistical Analysis'!$D$9),0)</f>
        <v>0.84174388369126585</v>
      </c>
      <c r="Z106" s="14">
        <f>IF(G106="failed",((H106-'Statistical Analysis'!$E$4)/'Statistical Analysis'!$E$9),0)</f>
        <v>0</v>
      </c>
      <c r="AC106" s="17">
        <f t="shared" si="10"/>
        <v>3.3333333333333333E-2</v>
      </c>
    </row>
    <row r="107" spans="1:29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8"/>
        <v>1.4454411764705883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11"/>
        <v>41366.208333333336</v>
      </c>
      <c r="O107" s="13">
        <f t="shared" si="12"/>
        <v>41384.208333333336</v>
      </c>
      <c r="P107" t="b">
        <v>0</v>
      </c>
      <c r="Q107" t="b">
        <v>0</v>
      </c>
      <c r="R107" t="s">
        <v>28</v>
      </c>
      <c r="S107" s="8" t="str">
        <f t="shared" si="9"/>
        <v>technology</v>
      </c>
      <c r="T107" s="9" t="str">
        <f t="shared" si="13"/>
        <v>web</v>
      </c>
      <c r="V107" s="17">
        <f>IF(G107="successful",IF(H107&gt;='Statistical Analysis'!$D$16,"Outlier",0),0)</f>
        <v>0</v>
      </c>
      <c r="W107" s="17">
        <f>IF(G107="failed",IF(H107&gt;='Statistical Analysis'!$E$16,"Outlier",0),0)</f>
        <v>0</v>
      </c>
      <c r="Y107" s="25">
        <f>IF(G107="successful",((H107-'Statistical Analysis'!$D$4)/'Statistical Analysis'!$D$9),0)</f>
        <v>-0.59715736818441789</v>
      </c>
      <c r="Z107" s="14">
        <f>IF(G107="failed",((H107-'Statistical Analysis'!$E$4)/'Statistical Analysis'!$E$9),0)</f>
        <v>0</v>
      </c>
      <c r="AC107" s="17">
        <f t="shared" si="10"/>
        <v>0.6</v>
      </c>
    </row>
    <row r="108" spans="1:29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8"/>
        <v>3.5912820512820511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11"/>
        <v>43716.208333333328</v>
      </c>
      <c r="O108" s="13">
        <f t="shared" si="12"/>
        <v>43721.208333333328</v>
      </c>
      <c r="P108" t="b">
        <v>0</v>
      </c>
      <c r="Q108" t="b">
        <v>0</v>
      </c>
      <c r="R108" t="s">
        <v>33</v>
      </c>
      <c r="S108" s="8" t="str">
        <f t="shared" si="9"/>
        <v>theater</v>
      </c>
      <c r="T108" s="9" t="str">
        <f t="shared" si="13"/>
        <v>plays</v>
      </c>
      <c r="V108" s="17">
        <f>IF(G108="successful",IF(H108&gt;='Statistical Analysis'!$D$16,"Outlier",0),0)</f>
        <v>0</v>
      </c>
      <c r="W108" s="17">
        <f>IF(G108="failed",IF(H108&gt;='Statistical Analysis'!$E$16,"Outlier",0),0)</f>
        <v>0</v>
      </c>
      <c r="Y108" s="25">
        <f>IF(G108="successful",((H108-'Statistical Analysis'!$D$4)/'Statistical Analysis'!$D$9),0)</f>
        <v>-0.55609103168741703</v>
      </c>
      <c r="Z108" s="14">
        <f>IF(G108="failed",((H108-'Statistical Analysis'!$E$4)/'Statistical Analysis'!$E$9),0)</f>
        <v>0</v>
      </c>
      <c r="AC108" s="17">
        <f t="shared" si="10"/>
        <v>0.16666666666666666</v>
      </c>
    </row>
    <row r="109" spans="1:29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8"/>
        <v>1.8648571428571428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11"/>
        <v>43213.208333333328</v>
      </c>
      <c r="O109" s="13">
        <f t="shared" si="12"/>
        <v>43230.208333333328</v>
      </c>
      <c r="P109" t="b">
        <v>0</v>
      </c>
      <c r="Q109" t="b">
        <v>1</v>
      </c>
      <c r="R109" t="s">
        <v>33</v>
      </c>
      <c r="S109" s="8" t="str">
        <f t="shared" si="9"/>
        <v>theater</v>
      </c>
      <c r="T109" s="9" t="str">
        <f t="shared" si="13"/>
        <v>plays</v>
      </c>
      <c r="V109" s="17">
        <f>IF(G109="successful",IF(H109&gt;='Statistical Analysis'!$D$16,"Outlier",0),0)</f>
        <v>0</v>
      </c>
      <c r="W109" s="17">
        <f>IF(G109="failed",IF(H109&gt;='Statistical Analysis'!$E$16,"Outlier",0),0)</f>
        <v>0</v>
      </c>
      <c r="Y109" s="25">
        <f>IF(G109="successful",((H109-'Statistical Analysis'!$D$4)/'Statistical Analysis'!$D$9),0)</f>
        <v>-0.60426500334736033</v>
      </c>
      <c r="Z109" s="14">
        <f>IF(G109="failed",((H109-'Statistical Analysis'!$E$4)/'Statistical Analysis'!$E$9),0)</f>
        <v>0</v>
      </c>
      <c r="AC109" s="17">
        <f t="shared" si="10"/>
        <v>0.56666666666666665</v>
      </c>
    </row>
    <row r="110" spans="1:29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8"/>
        <v>5.9526666666666666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11"/>
        <v>41005.208333333336</v>
      </c>
      <c r="O110" s="13">
        <f t="shared" si="12"/>
        <v>41042.208333333336</v>
      </c>
      <c r="P110" t="b">
        <v>0</v>
      </c>
      <c r="Q110" t="b">
        <v>0</v>
      </c>
      <c r="R110" t="s">
        <v>42</v>
      </c>
      <c r="S110" s="8" t="str">
        <f t="shared" si="9"/>
        <v>film &amp; video</v>
      </c>
      <c r="T110" s="9" t="str">
        <f t="shared" si="13"/>
        <v>documentary</v>
      </c>
      <c r="V110" s="17">
        <f>IF(G110="successful",IF(H110&gt;='Statistical Analysis'!$D$16,"Outlier",0),0)</f>
        <v>0</v>
      </c>
      <c r="W110" s="17">
        <f>IF(G110="failed",IF(H110&gt;='Statistical Analysis'!$E$16,"Outlier",0),0)</f>
        <v>0</v>
      </c>
      <c r="Y110" s="25">
        <f>IF(G110="successful",((H110-'Statistical Analysis'!$D$4)/'Statistical Analysis'!$D$9),0)</f>
        <v>-0.60663421506834114</v>
      </c>
      <c r="Z110" s="14">
        <f>IF(G110="failed",((H110-'Statistical Analysis'!$E$4)/'Statistical Analysis'!$E$9),0)</f>
        <v>0</v>
      </c>
      <c r="AC110" s="17">
        <f t="shared" si="10"/>
        <v>1.2333333333333334</v>
      </c>
    </row>
    <row r="111" spans="1:29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8"/>
        <v>0.5921153846153846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11"/>
        <v>41651.25</v>
      </c>
      <c r="O111" s="13">
        <f t="shared" si="12"/>
        <v>41653.25</v>
      </c>
      <c r="P111" t="b">
        <v>0</v>
      </c>
      <c r="Q111" t="b">
        <v>0</v>
      </c>
      <c r="R111" t="s">
        <v>269</v>
      </c>
      <c r="S111" s="8" t="str">
        <f t="shared" si="9"/>
        <v>film &amp; video</v>
      </c>
      <c r="T111" s="9" t="str">
        <f t="shared" si="13"/>
        <v>television</v>
      </c>
      <c r="V111" s="17">
        <f>IF(G111="successful",IF(H111&gt;='Statistical Analysis'!$D$16,"Outlier",0),0)</f>
        <v>0</v>
      </c>
      <c r="W111" s="17">
        <f>IF(G111="failed",IF(H111&gt;='Statistical Analysis'!$E$16,"Outlier",0),0)</f>
        <v>0</v>
      </c>
      <c r="Y111" s="25">
        <f>IF(G111="successful",((H111-'Statistical Analysis'!$D$4)/'Statistical Analysis'!$D$9),0)</f>
        <v>0</v>
      </c>
      <c r="Z111" s="14">
        <f>IF(G111="failed",((H111-'Statistical Analysis'!$E$4)/'Statistical Analysis'!$E$9),0)</f>
        <v>-0.54752354649496615</v>
      </c>
      <c r="AC111" s="17">
        <f t="shared" si="10"/>
        <v>6.6666666666666666E-2</v>
      </c>
    </row>
    <row r="112" spans="1:29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8"/>
        <v>0.14962780898876404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11"/>
        <v>43354.208333333328</v>
      </c>
      <c r="O112" s="13">
        <f t="shared" si="12"/>
        <v>43373.208333333328</v>
      </c>
      <c r="P112" t="b">
        <v>0</v>
      </c>
      <c r="Q112" t="b">
        <v>0</v>
      </c>
      <c r="R112" t="s">
        <v>17</v>
      </c>
      <c r="S112" s="8" t="str">
        <f t="shared" si="9"/>
        <v>food</v>
      </c>
      <c r="T112" s="9" t="str">
        <f t="shared" si="13"/>
        <v>food trucks</v>
      </c>
      <c r="V112" s="17">
        <f>IF(G112="successful",IF(H112&gt;='Statistical Analysis'!$D$16,"Outlier",0),0)</f>
        <v>0</v>
      </c>
      <c r="W112" s="17">
        <f>IF(G112="failed",IF(H112&gt;='Statistical Analysis'!$E$16,"Outlier",0),0)</f>
        <v>0</v>
      </c>
      <c r="Y112" s="25">
        <f>IF(G112="successful",((H112-'Statistical Analysis'!$D$4)/'Statistical Analysis'!$D$9),0)</f>
        <v>0</v>
      </c>
      <c r="Z112" s="14">
        <f>IF(G112="failed",((H112-'Statistical Analysis'!$E$4)/'Statistical Analysis'!$E$9),0)</f>
        <v>-0.30168683631692489</v>
      </c>
      <c r="AC112" s="17">
        <f t="shared" si="10"/>
        <v>0.6333333333333333</v>
      </c>
    </row>
    <row r="113" spans="1:29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8"/>
        <v>1.1995602605863191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11"/>
        <v>41174.208333333336</v>
      </c>
      <c r="O113" s="13">
        <f t="shared" si="12"/>
        <v>41180.208333333336</v>
      </c>
      <c r="P113" t="b">
        <v>0</v>
      </c>
      <c r="Q113" t="b">
        <v>0</v>
      </c>
      <c r="R113" t="s">
        <v>133</v>
      </c>
      <c r="S113" s="8" t="str">
        <f t="shared" si="9"/>
        <v>publishing</v>
      </c>
      <c r="T113" s="9" t="str">
        <f t="shared" si="13"/>
        <v>radio &amp; podcasts</v>
      </c>
      <c r="V113" s="17">
        <f>IF(G113="successful",IF(H113&gt;='Statistical Analysis'!$D$16,"Outlier",0),0)</f>
        <v>0</v>
      </c>
      <c r="W113" s="17">
        <f>IF(G113="failed",IF(H113&gt;='Statistical Analysis'!$E$16,"Outlier",0),0)</f>
        <v>0</v>
      </c>
      <c r="Y113" s="25">
        <f>IF(G113="successful",((H113-'Statistical Analysis'!$D$4)/'Statistical Analysis'!$D$9),0)</f>
        <v>-0.13832003155446601</v>
      </c>
      <c r="Z113" s="14">
        <f>IF(G113="failed",((H113-'Statistical Analysis'!$E$4)/'Statistical Analysis'!$E$9),0)</f>
        <v>0</v>
      </c>
      <c r="AC113" s="17">
        <f t="shared" si="10"/>
        <v>0.2</v>
      </c>
    </row>
    <row r="114" spans="1:29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8"/>
        <v>2.6882978723404256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11"/>
        <v>41875.208333333336</v>
      </c>
      <c r="O114" s="13">
        <f t="shared" si="12"/>
        <v>41890.208333333336</v>
      </c>
      <c r="P114" t="b">
        <v>0</v>
      </c>
      <c r="Q114" t="b">
        <v>0</v>
      </c>
      <c r="R114" t="s">
        <v>28</v>
      </c>
      <c r="S114" s="8" t="str">
        <f t="shared" si="9"/>
        <v>technology</v>
      </c>
      <c r="T114" s="9" t="str">
        <f t="shared" si="13"/>
        <v>web</v>
      </c>
      <c r="V114" s="17">
        <f>IF(G114="successful",IF(H114&gt;='Statistical Analysis'!$D$16,"Outlier",0),0)</f>
        <v>0</v>
      </c>
      <c r="W114" s="17">
        <f>IF(G114="failed",IF(H114&gt;='Statistical Analysis'!$E$16,"Outlier",0),0)</f>
        <v>0</v>
      </c>
      <c r="Y114" s="25">
        <f>IF(G114="successful",((H114-'Statistical Analysis'!$D$4)/'Statistical Analysis'!$D$9),0)</f>
        <v>-0.38708726225745194</v>
      </c>
      <c r="Z114" s="14">
        <f>IF(G114="failed",((H114-'Statistical Analysis'!$E$4)/'Statistical Analysis'!$E$9),0)</f>
        <v>0</v>
      </c>
      <c r="AC114" s="17">
        <f t="shared" si="10"/>
        <v>0.5</v>
      </c>
    </row>
    <row r="115" spans="1:29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8"/>
        <v>3.7687878787878786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11"/>
        <v>42990.208333333328</v>
      </c>
      <c r="O115" s="13">
        <f t="shared" si="12"/>
        <v>42997.208333333328</v>
      </c>
      <c r="P115" t="b">
        <v>0</v>
      </c>
      <c r="Q115" t="b">
        <v>0</v>
      </c>
      <c r="R115" t="s">
        <v>17</v>
      </c>
      <c r="S115" s="8" t="str">
        <f t="shared" si="9"/>
        <v>food</v>
      </c>
      <c r="T115" s="9" t="str">
        <f t="shared" si="13"/>
        <v>food trucks</v>
      </c>
      <c r="V115" s="17">
        <f>IF(G115="successful",IF(H115&gt;='Statistical Analysis'!$D$16,"Outlier",0),0)</f>
        <v>0</v>
      </c>
      <c r="W115" s="17">
        <f>IF(G115="failed",IF(H115&gt;='Statistical Analysis'!$E$16,"Outlier",0),0)</f>
        <v>0</v>
      </c>
      <c r="Y115" s="25">
        <f>IF(G115="successful",((H115-'Statistical Analysis'!$D$4)/'Statistical Analysis'!$D$9),0)</f>
        <v>-0.56872682753264803</v>
      </c>
      <c r="Z115" s="14">
        <f>IF(G115="failed",((H115-'Statistical Analysis'!$E$4)/'Statistical Analysis'!$E$9),0)</f>
        <v>0</v>
      </c>
      <c r="AC115" s="17">
        <f t="shared" si="10"/>
        <v>0.23333333333333334</v>
      </c>
    </row>
    <row r="116" spans="1:29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8"/>
        <v>7.2715789473684209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11"/>
        <v>43564.208333333328</v>
      </c>
      <c r="O116" s="13">
        <f t="shared" si="12"/>
        <v>43565.208333333328</v>
      </c>
      <c r="P116" t="b">
        <v>0</v>
      </c>
      <c r="Q116" t="b">
        <v>1</v>
      </c>
      <c r="R116" t="s">
        <v>65</v>
      </c>
      <c r="S116" s="8" t="str">
        <f t="shared" si="9"/>
        <v>technology</v>
      </c>
      <c r="T116" s="9" t="str">
        <f t="shared" si="13"/>
        <v>wearables</v>
      </c>
      <c r="V116" s="17">
        <f>IF(G116="successful",IF(H116&gt;='Statistical Analysis'!$D$16,"Outlier",0),0)</f>
        <v>0</v>
      </c>
      <c r="W116" s="17">
        <f>IF(G116="failed",IF(H116&gt;='Statistical Analysis'!$E$16,"Outlier",0),0)</f>
        <v>0</v>
      </c>
      <c r="Y116" s="25">
        <f>IF(G116="successful",((H116-'Statistical Analysis'!$D$4)/'Statistical Analysis'!$D$9),0)</f>
        <v>-0.57267551373428272</v>
      </c>
      <c r="Z116" s="14">
        <f>IF(G116="failed",((H116-'Statistical Analysis'!$E$4)/'Statistical Analysis'!$E$9),0)</f>
        <v>0</v>
      </c>
      <c r="AC116" s="17">
        <f t="shared" si="10"/>
        <v>3.3333333333333333E-2</v>
      </c>
    </row>
    <row r="117" spans="1:29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8"/>
        <v>0.87211757648470301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11"/>
        <v>43056.25</v>
      </c>
      <c r="O117" s="13">
        <f t="shared" si="12"/>
        <v>43091.25</v>
      </c>
      <c r="P117" t="b">
        <v>0</v>
      </c>
      <c r="Q117" t="b">
        <v>0</v>
      </c>
      <c r="R117" t="s">
        <v>119</v>
      </c>
      <c r="S117" s="8" t="str">
        <f t="shared" si="9"/>
        <v>publishing</v>
      </c>
      <c r="T117" s="9" t="str">
        <f t="shared" si="13"/>
        <v>fiction</v>
      </c>
      <c r="V117" s="17">
        <f>IF(G117="successful",IF(H117&gt;='Statistical Analysis'!$D$16,"Outlier",0),0)</f>
        <v>0</v>
      </c>
      <c r="W117" s="17" t="str">
        <f>IF(G117="failed",IF(H117&gt;='Statistical Analysis'!$E$16,"Outlier",0),0)</f>
        <v>Outlier</v>
      </c>
      <c r="Y117" s="25">
        <f>IF(G117="successful",((H117-'Statistical Analysis'!$D$4)/'Statistical Analysis'!$D$9),0)</f>
        <v>0</v>
      </c>
      <c r="Z117" s="14">
        <f>IF(G117="failed",((H117-'Statistical Analysis'!$E$4)/'Statistical Analysis'!$E$9),0)</f>
        <v>2.8316895374777706</v>
      </c>
      <c r="AC117" s="17">
        <f t="shared" si="10"/>
        <v>1.1666666666666667</v>
      </c>
    </row>
    <row r="118" spans="1:29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8"/>
        <v>0.88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11"/>
        <v>42265.208333333328</v>
      </c>
      <c r="O118" s="13">
        <f t="shared" si="12"/>
        <v>42266.208333333328</v>
      </c>
      <c r="P118" t="b">
        <v>0</v>
      </c>
      <c r="Q118" t="b">
        <v>0</v>
      </c>
      <c r="R118" t="s">
        <v>33</v>
      </c>
      <c r="S118" s="8" t="str">
        <f t="shared" si="9"/>
        <v>theater</v>
      </c>
      <c r="T118" s="9" t="str">
        <f t="shared" si="13"/>
        <v>plays</v>
      </c>
      <c r="V118" s="17">
        <f>IF(G118="successful",IF(H118&gt;='Statistical Analysis'!$D$16,"Outlier",0),0)</f>
        <v>0</v>
      </c>
      <c r="W118" s="17">
        <f>IF(G118="failed",IF(H118&gt;='Statistical Analysis'!$E$16,"Outlier",0),0)</f>
        <v>0</v>
      </c>
      <c r="Y118" s="25">
        <f>IF(G118="successful",((H118-'Statistical Analysis'!$D$4)/'Statistical Analysis'!$D$9),0)</f>
        <v>0</v>
      </c>
      <c r="Z118" s="14">
        <f>IF(G118="failed",((H118-'Statistical Analysis'!$E$4)/'Statistical Analysis'!$E$9),0)</f>
        <v>-0.53398169381566729</v>
      </c>
      <c r="AC118" s="17">
        <f t="shared" si="10"/>
        <v>3.3333333333333333E-2</v>
      </c>
    </row>
    <row r="119" spans="1:29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8"/>
        <v>1.7393877551020409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11"/>
        <v>40808.208333333336</v>
      </c>
      <c r="O119" s="13">
        <f t="shared" si="12"/>
        <v>40814.208333333336</v>
      </c>
      <c r="P119" t="b">
        <v>0</v>
      </c>
      <c r="Q119" t="b">
        <v>0</v>
      </c>
      <c r="R119" t="s">
        <v>269</v>
      </c>
      <c r="S119" s="8" t="str">
        <f t="shared" si="9"/>
        <v>film &amp; video</v>
      </c>
      <c r="T119" s="9" t="str">
        <f t="shared" si="13"/>
        <v>television</v>
      </c>
      <c r="V119" s="17">
        <f>IF(G119="successful",IF(H119&gt;='Statistical Analysis'!$D$16,"Outlier",0),0)</f>
        <v>0</v>
      </c>
      <c r="W119" s="17">
        <f>IF(G119="failed",IF(H119&gt;='Statistical Analysis'!$E$16,"Outlier",0),0)</f>
        <v>0</v>
      </c>
      <c r="Y119" s="25">
        <f>IF(G119="successful",((H119-'Statistical Analysis'!$D$4)/'Statistical Analysis'!$D$9),0)</f>
        <v>-0.45500466492556874</v>
      </c>
      <c r="Z119" s="14">
        <f>IF(G119="failed",((H119-'Statistical Analysis'!$E$4)/'Statistical Analysis'!$E$9),0)</f>
        <v>0</v>
      </c>
      <c r="AC119" s="17">
        <f t="shared" si="10"/>
        <v>0.2</v>
      </c>
    </row>
    <row r="120" spans="1:29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8"/>
        <v>1.1761111111111111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11"/>
        <v>41665.25</v>
      </c>
      <c r="O120" s="13">
        <f t="shared" si="12"/>
        <v>41671.25</v>
      </c>
      <c r="P120" t="b">
        <v>0</v>
      </c>
      <c r="Q120" t="b">
        <v>0</v>
      </c>
      <c r="R120" t="s">
        <v>122</v>
      </c>
      <c r="S120" s="8" t="str">
        <f t="shared" si="9"/>
        <v>photography</v>
      </c>
      <c r="T120" s="9" t="str">
        <f t="shared" si="13"/>
        <v>photography books</v>
      </c>
      <c r="V120" s="17">
        <f>IF(G120="successful",IF(H120&gt;='Statistical Analysis'!$D$16,"Outlier",0),0)</f>
        <v>0</v>
      </c>
      <c r="W120" s="17">
        <f>IF(G120="failed",IF(H120&gt;='Statistical Analysis'!$E$16,"Outlier",0),0)</f>
        <v>0</v>
      </c>
      <c r="Y120" s="25">
        <f>IF(G120="successful",((H120-'Statistical Analysis'!$D$4)/'Statistical Analysis'!$D$9),0)</f>
        <v>-0.61927001091357214</v>
      </c>
      <c r="Z120" s="14">
        <f>IF(G120="failed",((H120-'Statistical Analysis'!$E$4)/'Statistical Analysis'!$E$9),0)</f>
        <v>0</v>
      </c>
      <c r="AC120" s="17">
        <f t="shared" si="10"/>
        <v>0.2</v>
      </c>
    </row>
    <row r="121" spans="1:29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8"/>
        <v>2.1496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11"/>
        <v>41806.208333333336</v>
      </c>
      <c r="O121" s="13">
        <f t="shared" si="12"/>
        <v>41823.208333333336</v>
      </c>
      <c r="P121" t="b">
        <v>0</v>
      </c>
      <c r="Q121" t="b">
        <v>1</v>
      </c>
      <c r="R121" t="s">
        <v>42</v>
      </c>
      <c r="S121" s="8" t="str">
        <f t="shared" si="9"/>
        <v>film &amp; video</v>
      </c>
      <c r="T121" s="9" t="str">
        <f t="shared" si="13"/>
        <v>documentary</v>
      </c>
      <c r="V121" s="17">
        <f>IF(G121="successful",IF(H121&gt;='Statistical Analysis'!$D$16,"Outlier",0),0)</f>
        <v>0</v>
      </c>
      <c r="W121" s="17">
        <f>IF(G121="failed",IF(H121&gt;='Statistical Analysis'!$E$16,"Outlier",0),0)</f>
        <v>0</v>
      </c>
      <c r="Y121" s="25">
        <f>IF(G121="successful",((H121-'Statistical Analysis'!$D$4)/'Statistical Analysis'!$D$9),0)</f>
        <v>-0.55056287100512846</v>
      </c>
      <c r="Z121" s="14">
        <f>IF(G121="failed",((H121-'Statistical Analysis'!$E$4)/'Statistical Analysis'!$E$9),0)</f>
        <v>0</v>
      </c>
      <c r="AC121" s="17">
        <f t="shared" si="10"/>
        <v>0.56666666666666665</v>
      </c>
    </row>
    <row r="122" spans="1:29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8"/>
        <v>1.4949667110519307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11"/>
        <v>42111.208333333328</v>
      </c>
      <c r="O122" s="13">
        <f t="shared" si="12"/>
        <v>42115.208333333328</v>
      </c>
      <c r="P122" t="b">
        <v>0</v>
      </c>
      <c r="Q122" t="b">
        <v>1</v>
      </c>
      <c r="R122" t="s">
        <v>292</v>
      </c>
      <c r="S122" s="8" t="str">
        <f t="shared" si="9"/>
        <v>games</v>
      </c>
      <c r="T122" s="9" t="str">
        <f t="shared" si="13"/>
        <v>mobile games</v>
      </c>
      <c r="V122" s="17">
        <f>IF(G122="successful",IF(H122&gt;='Statistical Analysis'!$D$16,"Outlier",0),0)</f>
        <v>0</v>
      </c>
      <c r="W122" s="17">
        <f>IF(G122="failed",IF(H122&gt;='Statistical Analysis'!$E$16,"Outlier",0),0)</f>
        <v>0</v>
      </c>
      <c r="Y122" s="25">
        <f>IF(G122="successful",((H122-'Statistical Analysis'!$D$4)/'Statistical Analysis'!$D$9),0)</f>
        <v>0.73512935624712905</v>
      </c>
      <c r="Z122" s="14">
        <f>IF(G122="failed",((H122-'Statistical Analysis'!$E$4)/'Statistical Analysis'!$E$9),0)</f>
        <v>0</v>
      </c>
      <c r="AC122" s="17">
        <f t="shared" si="10"/>
        <v>0.13333333333333333</v>
      </c>
    </row>
    <row r="123" spans="1:29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8"/>
        <v>2.1933995584988963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11"/>
        <v>41917.208333333336</v>
      </c>
      <c r="O123" s="13">
        <f t="shared" si="12"/>
        <v>41930.208333333336</v>
      </c>
      <c r="P123" t="b">
        <v>0</v>
      </c>
      <c r="Q123" t="b">
        <v>0</v>
      </c>
      <c r="R123" t="s">
        <v>89</v>
      </c>
      <c r="S123" s="8" t="str">
        <f t="shared" si="9"/>
        <v>games</v>
      </c>
      <c r="T123" s="9" t="str">
        <f t="shared" si="13"/>
        <v>video games</v>
      </c>
      <c r="V123" s="17">
        <f>IF(G123="successful",IF(H123&gt;='Statistical Analysis'!$D$16,"Outlier",0),0)</f>
        <v>0</v>
      </c>
      <c r="W123" s="17">
        <f>IF(G123="failed",IF(H123&gt;='Statistical Analysis'!$E$16,"Outlier",0),0)</f>
        <v>0</v>
      </c>
      <c r="Y123" s="25">
        <f>IF(G123="successful",((H123-'Statistical Analysis'!$D$4)/'Statistical Analysis'!$D$9),0)</f>
        <v>4.095032199974926E-2</v>
      </c>
      <c r="Z123" s="14">
        <f>IF(G123="failed",((H123-'Statistical Analysis'!$E$4)/'Statistical Analysis'!$E$9),0)</f>
        <v>0</v>
      </c>
      <c r="AC123" s="17">
        <f t="shared" si="10"/>
        <v>0.43333333333333335</v>
      </c>
    </row>
    <row r="124" spans="1:29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8"/>
        <v>0.64367690058479532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11"/>
        <v>41970.25</v>
      </c>
      <c r="O124" s="13">
        <f t="shared" si="12"/>
        <v>41997.25</v>
      </c>
      <c r="P124" t="b">
        <v>0</v>
      </c>
      <c r="Q124" t="b">
        <v>0</v>
      </c>
      <c r="R124" t="s">
        <v>119</v>
      </c>
      <c r="S124" s="8" t="str">
        <f t="shared" si="9"/>
        <v>publishing</v>
      </c>
      <c r="T124" s="9" t="str">
        <f t="shared" si="13"/>
        <v>fiction</v>
      </c>
      <c r="V124" s="17">
        <f>IF(G124="successful",IF(H124&gt;='Statistical Analysis'!$D$16,"Outlier",0),0)</f>
        <v>0</v>
      </c>
      <c r="W124" s="17" t="str">
        <f>IF(G124="failed",IF(H124&gt;='Statistical Analysis'!$E$16,"Outlier",0),0)</f>
        <v>Outlier</v>
      </c>
      <c r="Y124" s="25">
        <f>IF(G124="successful",((H124-'Statistical Analysis'!$D$4)/'Statistical Analysis'!$D$9),0)</f>
        <v>0</v>
      </c>
      <c r="Z124" s="14">
        <f>IF(G124="failed",((H124-'Statistical Analysis'!$E$4)/'Statistical Analysis'!$E$9),0)</f>
        <v>2.9181490584302177</v>
      </c>
      <c r="AC124" s="17">
        <f t="shared" si="10"/>
        <v>0.9</v>
      </c>
    </row>
    <row r="125" spans="1:29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8"/>
        <v>0.18622397298818233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11"/>
        <v>42332.25</v>
      </c>
      <c r="O125" s="13">
        <f t="shared" si="12"/>
        <v>42335.25</v>
      </c>
      <c r="P125" t="b">
        <v>1</v>
      </c>
      <c r="Q125" t="b">
        <v>0</v>
      </c>
      <c r="R125" t="s">
        <v>33</v>
      </c>
      <c r="S125" s="8" t="str">
        <f t="shared" si="9"/>
        <v>theater</v>
      </c>
      <c r="T125" s="9" t="str">
        <f t="shared" si="13"/>
        <v>plays</v>
      </c>
      <c r="V125" s="17">
        <f>IF(G125="successful",IF(H125&gt;='Statistical Analysis'!$D$16,"Outlier",0),0)</f>
        <v>0</v>
      </c>
      <c r="W125" s="17">
        <f>IF(G125="failed",IF(H125&gt;='Statistical Analysis'!$E$16,"Outlier",0),0)</f>
        <v>0</v>
      </c>
      <c r="Y125" s="25">
        <f>IF(G125="successful",((H125-'Statistical Analysis'!$D$4)/'Statistical Analysis'!$D$9),0)</f>
        <v>0</v>
      </c>
      <c r="Z125" s="14">
        <f>IF(G125="failed",((H125-'Statistical Analysis'!$E$4)/'Statistical Analysis'!$E$9),0)</f>
        <v>7.9568400654105254E-2</v>
      </c>
      <c r="AC125" s="17">
        <f t="shared" si="10"/>
        <v>0.1</v>
      </c>
    </row>
    <row r="126" spans="1:29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8"/>
        <v>3.6776923076923076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11"/>
        <v>43598.208333333328</v>
      </c>
      <c r="O126" s="13">
        <f t="shared" si="12"/>
        <v>43651.208333333328</v>
      </c>
      <c r="P126" t="b">
        <v>0</v>
      </c>
      <c r="Q126" t="b">
        <v>0</v>
      </c>
      <c r="R126" t="s">
        <v>122</v>
      </c>
      <c r="S126" s="8" t="str">
        <f t="shared" si="9"/>
        <v>photography</v>
      </c>
      <c r="T126" s="9" t="str">
        <f t="shared" si="13"/>
        <v>photography books</v>
      </c>
      <c r="V126" s="17">
        <f>IF(G126="successful",IF(H126&gt;='Statistical Analysis'!$D$16,"Outlier",0),0)</f>
        <v>0</v>
      </c>
      <c r="W126" s="17">
        <f>IF(G126="failed",IF(H126&gt;='Statistical Analysis'!$E$16,"Outlier",0),0)</f>
        <v>0</v>
      </c>
      <c r="Y126" s="25">
        <f>IF(G126="successful",((H126-'Statistical Analysis'!$D$4)/'Statistical Analysis'!$D$9),0)</f>
        <v>-0.59794710542474483</v>
      </c>
      <c r="Z126" s="14">
        <f>IF(G126="failed",((H126-'Statistical Analysis'!$E$4)/'Statistical Analysis'!$E$9),0)</f>
        <v>0</v>
      </c>
      <c r="AC126" s="17">
        <f t="shared" si="10"/>
        <v>1.7666666666666666</v>
      </c>
    </row>
    <row r="127" spans="1:29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8"/>
        <v>1.5990566037735849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11"/>
        <v>43362.208333333328</v>
      </c>
      <c r="O127" s="13">
        <f t="shared" si="12"/>
        <v>43366.208333333328</v>
      </c>
      <c r="P127" t="b">
        <v>0</v>
      </c>
      <c r="Q127" t="b">
        <v>0</v>
      </c>
      <c r="R127" t="s">
        <v>33</v>
      </c>
      <c r="S127" s="8" t="str">
        <f t="shared" si="9"/>
        <v>theater</v>
      </c>
      <c r="T127" s="9" t="str">
        <f t="shared" si="13"/>
        <v>plays</v>
      </c>
      <c r="V127" s="17">
        <f>IF(G127="successful",IF(H127&gt;='Statistical Analysis'!$D$16,"Outlier",0),0)</f>
        <v>0</v>
      </c>
      <c r="W127" s="17">
        <f>IF(G127="failed",IF(H127&gt;='Statistical Analysis'!$E$16,"Outlier",0),0)</f>
        <v>0</v>
      </c>
      <c r="Y127" s="25">
        <f>IF(G127="successful",((H127-'Statistical Analysis'!$D$4)/'Statistical Analysis'!$D$9),0)</f>
        <v>-0.53002970275662797</v>
      </c>
      <c r="Z127" s="14">
        <f>IF(G127="failed",((H127-'Statistical Analysis'!$E$4)/'Statistical Analysis'!$E$9),0)</f>
        <v>0</v>
      </c>
      <c r="AC127" s="17">
        <f t="shared" si="10"/>
        <v>0.13333333333333333</v>
      </c>
    </row>
    <row r="128" spans="1:29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8"/>
        <v>0.38633185349611543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11"/>
        <v>42596.208333333328</v>
      </c>
      <c r="O128" s="13">
        <f t="shared" si="12"/>
        <v>42624.208333333328</v>
      </c>
      <c r="P128" t="b">
        <v>0</v>
      </c>
      <c r="Q128" t="b">
        <v>1</v>
      </c>
      <c r="R128" t="s">
        <v>33</v>
      </c>
      <c r="S128" s="8" t="str">
        <f t="shared" si="9"/>
        <v>theater</v>
      </c>
      <c r="T128" s="9" t="str">
        <f t="shared" si="13"/>
        <v>plays</v>
      </c>
      <c r="V128" s="17">
        <f>IF(G128="successful",IF(H128&gt;='Statistical Analysis'!$D$16,"Outlier",0),0)</f>
        <v>0</v>
      </c>
      <c r="W128" s="17">
        <f>IF(G128="failed",IF(H128&gt;='Statistical Analysis'!$E$16,"Outlier",0),0)</f>
        <v>0</v>
      </c>
      <c r="Y128" s="25">
        <f>IF(G128="successful",((H128-'Statistical Analysis'!$D$4)/'Statistical Analysis'!$D$9),0)</f>
        <v>0</v>
      </c>
      <c r="Z128" s="14">
        <f>IF(G128="failed",((H128-'Statistical Analysis'!$E$4)/'Statistical Analysis'!$E$9),0)</f>
        <v>0.1962366698911418</v>
      </c>
      <c r="AC128" s="17">
        <f t="shared" si="10"/>
        <v>0.93333333333333335</v>
      </c>
    </row>
    <row r="129" spans="1:29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8"/>
        <v>0.51421511627906979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11"/>
        <v>40310.208333333336</v>
      </c>
      <c r="O129" s="13">
        <f t="shared" si="12"/>
        <v>40313.208333333336</v>
      </c>
      <c r="P129" t="b">
        <v>0</v>
      </c>
      <c r="Q129" t="b">
        <v>0</v>
      </c>
      <c r="R129" t="s">
        <v>33</v>
      </c>
      <c r="S129" s="8" t="str">
        <f t="shared" si="9"/>
        <v>theater</v>
      </c>
      <c r="T129" s="9" t="str">
        <f t="shared" si="13"/>
        <v>plays</v>
      </c>
      <c r="V129" s="17">
        <f>IF(G129="successful",IF(H129&gt;='Statistical Analysis'!$D$16,"Outlier",0),0)</f>
        <v>0</v>
      </c>
      <c r="W129" s="17">
        <f>IF(G129="failed",IF(H129&gt;='Statistical Analysis'!$E$16,"Outlier",0),0)</f>
        <v>0</v>
      </c>
      <c r="Y129" s="25">
        <f>IF(G129="successful",((H129-'Statistical Analysis'!$D$4)/'Statistical Analysis'!$D$9),0)</f>
        <v>0</v>
      </c>
      <c r="Z129" s="14">
        <f>IF(G129="failed",((H129-'Statistical Analysis'!$E$4)/'Statistical Analysis'!$E$9),0)</f>
        <v>8.9985210407412086E-2</v>
      </c>
      <c r="AC129" s="17">
        <f t="shared" si="10"/>
        <v>0.1</v>
      </c>
    </row>
    <row r="130" spans="1:29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8"/>
        <v>0.60334277620396604</v>
      </c>
      <c r="G130" t="s">
        <v>74</v>
      </c>
      <c r="H130">
        <v>532</v>
      </c>
      <c r="I130" s="6">
        <f t="shared" ref="I130:I193" si="14"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11"/>
        <v>40417.208333333336</v>
      </c>
      <c r="O130" s="13">
        <f t="shared" si="12"/>
        <v>40430.208333333336</v>
      </c>
      <c r="P130" t="b">
        <v>0</v>
      </c>
      <c r="Q130" t="b">
        <v>0</v>
      </c>
      <c r="R130" t="s">
        <v>23</v>
      </c>
      <c r="S130" s="8" t="str">
        <f t="shared" si="9"/>
        <v>music</v>
      </c>
      <c r="T130" s="9" t="str">
        <f t="shared" si="13"/>
        <v>rock</v>
      </c>
      <c r="V130" s="17">
        <f>IF(G130="successful",IF(H130&gt;='Statistical Analysis'!$D$16,"Outlier",0),0)</f>
        <v>0</v>
      </c>
      <c r="W130" s="17">
        <f>IF(G130="failed",IF(H130&gt;='Statistical Analysis'!$E$16,"Outlier",0),0)</f>
        <v>0</v>
      </c>
      <c r="Y130" s="25">
        <f>IF(G130="successful",((H130-'Statistical Analysis'!$D$4)/'Statistical Analysis'!$D$9),0)</f>
        <v>0</v>
      </c>
      <c r="Z130" s="14">
        <f>IF(G130="failed",((H130-'Statistical Analysis'!$E$4)/'Statistical Analysis'!$E$9),0)</f>
        <v>0</v>
      </c>
      <c r="AC130" s="17">
        <f t="shared" si="10"/>
        <v>0.43333333333333335</v>
      </c>
    </row>
    <row r="131" spans="1:29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5">E131/D131</f>
        <v>3.2026936026936029E-2</v>
      </c>
      <c r="G131" t="s">
        <v>74</v>
      </c>
      <c r="H131">
        <v>55</v>
      </c>
      <c r="I131" s="6">
        <f t="shared" si="14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si="11"/>
        <v>42038.25</v>
      </c>
      <c r="O131" s="13">
        <f t="shared" si="12"/>
        <v>42063.25</v>
      </c>
      <c r="P131" t="b">
        <v>0</v>
      </c>
      <c r="Q131" t="b">
        <v>0</v>
      </c>
      <c r="R131" t="s">
        <v>17</v>
      </c>
      <c r="S131" s="8" t="str">
        <f t="shared" ref="S131:S194" si="16">LEFT(R131,FIND("/",R131)-1)</f>
        <v>food</v>
      </c>
      <c r="T131" s="9" t="str">
        <f t="shared" si="13"/>
        <v>food trucks</v>
      </c>
      <c r="V131" s="17">
        <f>IF(G131="successful",IF(H131&gt;='Statistical Analysis'!$D$16,"Outlier",0),0)</f>
        <v>0</v>
      </c>
      <c r="W131" s="17">
        <f>IF(G131="failed",IF(H131&gt;='Statistical Analysis'!$E$16,"Outlier",0),0)</f>
        <v>0</v>
      </c>
      <c r="Y131" s="25">
        <f>IF(G131="successful",((H131-'Statistical Analysis'!$D$4)/'Statistical Analysis'!$D$9),0)</f>
        <v>0</v>
      </c>
      <c r="Z131" s="14">
        <f>IF(G131="failed",((H131-'Statistical Analysis'!$E$4)/'Statistical Analysis'!$E$9),0)</f>
        <v>0</v>
      </c>
      <c r="AC131" s="17">
        <f t="shared" ref="AC131:AC194" si="17">(O131-N131)/30</f>
        <v>0.83333333333333337</v>
      </c>
    </row>
    <row r="132" spans="1:29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5"/>
        <v>1.5546875</v>
      </c>
      <c r="G132" t="s">
        <v>20</v>
      </c>
      <c r="H132">
        <v>533</v>
      </c>
      <c r="I132" s="6">
        <f t="shared" si="14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ref="N132:N195" si="18">(((L132/60)/60)/24)+DATE(1970,1,1)</f>
        <v>40842.208333333336</v>
      </c>
      <c r="O132" s="13">
        <f t="shared" ref="O132:O195" si="19">(((M132/60)/60)/24)+DATE(1970,1,1)</f>
        <v>40858.25</v>
      </c>
      <c r="P132" t="b">
        <v>0</v>
      </c>
      <c r="Q132" t="b">
        <v>0</v>
      </c>
      <c r="R132" t="s">
        <v>53</v>
      </c>
      <c r="S132" s="8" t="str">
        <f t="shared" si="16"/>
        <v>film &amp; video</v>
      </c>
      <c r="T132" s="9" t="str">
        <f t="shared" si="13"/>
        <v>drama</v>
      </c>
      <c r="V132" s="17">
        <f>IF(G132="successful",IF(H132&gt;='Statistical Analysis'!$D$16,"Outlier",0),0)</f>
        <v>0</v>
      </c>
      <c r="W132" s="17">
        <f>IF(G132="failed",IF(H132&gt;='Statistical Analysis'!$E$16,"Outlier",0),0)</f>
        <v>0</v>
      </c>
      <c r="Y132" s="25">
        <f>IF(G132="successful",((H132-'Statistical Analysis'!$D$4)/'Statistical Analysis'!$D$9),0)</f>
        <v>-0.25125245692121834</v>
      </c>
      <c r="Z132" s="14">
        <f>IF(G132="failed",((H132-'Statistical Analysis'!$E$4)/'Statistical Analysis'!$E$9),0)</f>
        <v>0</v>
      </c>
      <c r="AC132" s="17">
        <f t="shared" si="17"/>
        <v>0.53472222222214139</v>
      </c>
    </row>
    <row r="133" spans="1:29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5"/>
        <v>1.0085974499089254</v>
      </c>
      <c r="G133" t="s">
        <v>20</v>
      </c>
      <c r="H133">
        <v>2443</v>
      </c>
      <c r="I133" s="6">
        <f t="shared" si="14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18"/>
        <v>41607.25</v>
      </c>
      <c r="O133" s="13">
        <f t="shared" si="19"/>
        <v>41620.25</v>
      </c>
      <c r="P133" t="b">
        <v>0</v>
      </c>
      <c r="Q133" t="b">
        <v>0</v>
      </c>
      <c r="R133" t="s">
        <v>28</v>
      </c>
      <c r="S133" s="8" t="str">
        <f t="shared" si="16"/>
        <v>technology</v>
      </c>
      <c r="T133" s="9" t="str">
        <f t="shared" ref="T133:T196" si="20">RIGHT(R133,LEN(R133)-FIND("/",R133))</f>
        <v>web</v>
      </c>
      <c r="V133" s="17">
        <f>IF(G133="successful",IF(H133&gt;='Statistical Analysis'!$D$16,"Outlier",0),0)</f>
        <v>0</v>
      </c>
      <c r="W133" s="17">
        <f>IF(G133="failed",IF(H133&gt;='Statistical Analysis'!$E$16,"Outlier",0),0)</f>
        <v>0</v>
      </c>
      <c r="Y133" s="25">
        <f>IF(G133="successful",((H133-'Statistical Analysis'!$D$4)/'Statistical Analysis'!$D$9),0)</f>
        <v>1.2571456721032361</v>
      </c>
      <c r="Z133" s="14">
        <f>IF(G133="failed",((H133-'Statistical Analysis'!$E$4)/'Statistical Analysis'!$E$9),0)</f>
        <v>0</v>
      </c>
      <c r="AC133" s="17">
        <f t="shared" si="17"/>
        <v>0.43333333333333335</v>
      </c>
    </row>
    <row r="134" spans="1:29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5"/>
        <v>1.1618181818181819</v>
      </c>
      <c r="G134" t="s">
        <v>20</v>
      </c>
      <c r="H134">
        <v>89</v>
      </c>
      <c r="I134" s="6">
        <f t="shared" si="14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18"/>
        <v>43112.25</v>
      </c>
      <c r="O134" s="13">
        <f t="shared" si="19"/>
        <v>43128.25</v>
      </c>
      <c r="P134" t="b">
        <v>0</v>
      </c>
      <c r="Q134" t="b">
        <v>1</v>
      </c>
      <c r="R134" t="s">
        <v>33</v>
      </c>
      <c r="S134" s="8" t="str">
        <f t="shared" si="16"/>
        <v>theater</v>
      </c>
      <c r="T134" s="9" t="str">
        <f t="shared" si="20"/>
        <v>plays</v>
      </c>
      <c r="V134" s="17">
        <f>IF(G134="successful",IF(H134&gt;='Statistical Analysis'!$D$16,"Outlier",0),0)</f>
        <v>0</v>
      </c>
      <c r="W134" s="17">
        <f>IF(G134="failed",IF(H134&gt;='Statistical Analysis'!$E$16,"Outlier",0),0)</f>
        <v>0</v>
      </c>
      <c r="Y134" s="25">
        <f>IF(G134="successful",((H134-'Statistical Analysis'!$D$4)/'Statistical Analysis'!$D$9),0)</f>
        <v>-0.60189579162637952</v>
      </c>
      <c r="Z134" s="14">
        <f>IF(G134="failed",((H134-'Statistical Analysis'!$E$4)/'Statistical Analysis'!$E$9),0)</f>
        <v>0</v>
      </c>
      <c r="AC134" s="17">
        <f t="shared" si="17"/>
        <v>0.53333333333333333</v>
      </c>
    </row>
    <row r="135" spans="1:29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5"/>
        <v>3.1077777777777778</v>
      </c>
      <c r="G135" t="s">
        <v>20</v>
      </c>
      <c r="H135">
        <v>159</v>
      </c>
      <c r="I135" s="6">
        <f t="shared" si="14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18"/>
        <v>40767.208333333336</v>
      </c>
      <c r="O135" s="13">
        <f t="shared" si="19"/>
        <v>40789.208333333336</v>
      </c>
      <c r="P135" t="b">
        <v>0</v>
      </c>
      <c r="Q135" t="b">
        <v>0</v>
      </c>
      <c r="R135" t="s">
        <v>319</v>
      </c>
      <c r="S135" s="8" t="str">
        <f t="shared" si="16"/>
        <v>music</v>
      </c>
      <c r="T135" s="9" t="str">
        <f t="shared" si="20"/>
        <v>world music</v>
      </c>
      <c r="V135" s="17">
        <f>IF(G135="successful",IF(H135&gt;='Statistical Analysis'!$D$16,"Outlier",0),0)</f>
        <v>0</v>
      </c>
      <c r="W135" s="17">
        <f>IF(G135="failed",IF(H135&gt;='Statistical Analysis'!$E$16,"Outlier",0),0)</f>
        <v>0</v>
      </c>
      <c r="Y135" s="25">
        <f>IF(G135="successful",((H135-'Statistical Analysis'!$D$4)/'Statistical Analysis'!$D$9),0)</f>
        <v>-0.54661418480349366</v>
      </c>
      <c r="Z135" s="14">
        <f>IF(G135="failed",((H135-'Statistical Analysis'!$E$4)/'Statistical Analysis'!$E$9),0)</f>
        <v>0</v>
      </c>
      <c r="AC135" s="17">
        <f t="shared" si="17"/>
        <v>0.73333333333333328</v>
      </c>
    </row>
    <row r="136" spans="1:29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5"/>
        <v>0.89736683417085428</v>
      </c>
      <c r="G136" t="s">
        <v>14</v>
      </c>
      <c r="H136">
        <v>940</v>
      </c>
      <c r="I136" s="6">
        <f t="shared" si="14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18"/>
        <v>40713.208333333336</v>
      </c>
      <c r="O136" s="13">
        <f t="shared" si="19"/>
        <v>40762.208333333336</v>
      </c>
      <c r="P136" t="b">
        <v>0</v>
      </c>
      <c r="Q136" t="b">
        <v>1</v>
      </c>
      <c r="R136" t="s">
        <v>42</v>
      </c>
      <c r="S136" s="8" t="str">
        <f t="shared" si="16"/>
        <v>film &amp; video</v>
      </c>
      <c r="T136" s="9" t="str">
        <f t="shared" si="20"/>
        <v>documentary</v>
      </c>
      <c r="V136" s="17">
        <f>IF(G136="successful",IF(H136&gt;='Statistical Analysis'!$D$16,"Outlier",0),0)</f>
        <v>0</v>
      </c>
      <c r="W136" s="17">
        <f>IF(G136="failed",IF(H136&gt;='Statistical Analysis'!$E$16,"Outlier",0),0)</f>
        <v>0</v>
      </c>
      <c r="Y136" s="25">
        <f>IF(G136="successful",((H136-'Statistical Analysis'!$D$4)/'Statistical Analysis'!$D$9),0)</f>
        <v>0</v>
      </c>
      <c r="Z136" s="14">
        <f>IF(G136="failed",((H136-'Statistical Analysis'!$E$4)/'Statistical Analysis'!$E$9),0)</f>
        <v>0.36915571179603524</v>
      </c>
      <c r="AC136" s="17">
        <f t="shared" si="17"/>
        <v>1.6333333333333333</v>
      </c>
    </row>
    <row r="137" spans="1:29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5"/>
        <v>0.71272727272727276</v>
      </c>
      <c r="G137" t="s">
        <v>14</v>
      </c>
      <c r="H137">
        <v>117</v>
      </c>
      <c r="I137" s="6">
        <f t="shared" si="14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18"/>
        <v>41340.25</v>
      </c>
      <c r="O137" s="13">
        <f t="shared" si="19"/>
        <v>41345.208333333336</v>
      </c>
      <c r="P137" t="b">
        <v>0</v>
      </c>
      <c r="Q137" t="b">
        <v>1</v>
      </c>
      <c r="R137" t="s">
        <v>33</v>
      </c>
      <c r="S137" s="8" t="str">
        <f t="shared" si="16"/>
        <v>theater</v>
      </c>
      <c r="T137" s="9" t="str">
        <f t="shared" si="20"/>
        <v>plays</v>
      </c>
      <c r="V137" s="17">
        <f>IF(G137="successful",IF(H137&gt;='Statistical Analysis'!$D$16,"Outlier",0),0)</f>
        <v>0</v>
      </c>
      <c r="W137" s="17">
        <f>IF(G137="failed",IF(H137&gt;='Statistical Analysis'!$E$16,"Outlier",0),0)</f>
        <v>0</v>
      </c>
      <c r="Y137" s="25">
        <f>IF(G137="successful",((H137-'Statistical Analysis'!$D$4)/'Statistical Analysis'!$D$9),0)</f>
        <v>0</v>
      </c>
      <c r="Z137" s="14">
        <f>IF(G137="failed",((H137-'Statistical Analysis'!$E$4)/'Statistical Analysis'!$E$9),0)</f>
        <v>-0.48814773090111724</v>
      </c>
      <c r="AC137" s="17">
        <f t="shared" si="17"/>
        <v>0.16527777777785863</v>
      </c>
    </row>
    <row r="138" spans="1:29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5"/>
        <v>3.2862318840579711E-2</v>
      </c>
      <c r="G138" t="s">
        <v>74</v>
      </c>
      <c r="H138">
        <v>58</v>
      </c>
      <c r="I138" s="6">
        <f t="shared" si="14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18"/>
        <v>41797.208333333336</v>
      </c>
      <c r="O138" s="13">
        <f t="shared" si="19"/>
        <v>41809.208333333336</v>
      </c>
      <c r="P138" t="b">
        <v>0</v>
      </c>
      <c r="Q138" t="b">
        <v>1</v>
      </c>
      <c r="R138" t="s">
        <v>53</v>
      </c>
      <c r="S138" s="8" t="str">
        <f t="shared" si="16"/>
        <v>film &amp; video</v>
      </c>
      <c r="T138" s="9" t="str">
        <f t="shared" si="20"/>
        <v>drama</v>
      </c>
      <c r="V138" s="17">
        <f>IF(G138="successful",IF(H138&gt;='Statistical Analysis'!$D$16,"Outlier",0),0)</f>
        <v>0</v>
      </c>
      <c r="W138" s="17">
        <f>IF(G138="failed",IF(H138&gt;='Statistical Analysis'!$E$16,"Outlier",0),0)</f>
        <v>0</v>
      </c>
      <c r="Y138" s="25">
        <f>IF(G138="successful",((H138-'Statistical Analysis'!$D$4)/'Statistical Analysis'!$D$9),0)</f>
        <v>0</v>
      </c>
      <c r="Z138" s="14">
        <f>IF(G138="failed",((H138-'Statistical Analysis'!$E$4)/'Statistical Analysis'!$E$9),0)</f>
        <v>0</v>
      </c>
      <c r="AC138" s="17">
        <f t="shared" si="17"/>
        <v>0.4</v>
      </c>
    </row>
    <row r="139" spans="1:29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5"/>
        <v>2.617777777777778</v>
      </c>
      <c r="G139" t="s">
        <v>20</v>
      </c>
      <c r="H139">
        <v>50</v>
      </c>
      <c r="I139" s="6">
        <f t="shared" si="14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18"/>
        <v>40457.208333333336</v>
      </c>
      <c r="O139" s="13">
        <f t="shared" si="19"/>
        <v>40463.208333333336</v>
      </c>
      <c r="P139" t="b">
        <v>0</v>
      </c>
      <c r="Q139" t="b">
        <v>0</v>
      </c>
      <c r="R139" t="s">
        <v>68</v>
      </c>
      <c r="S139" s="8" t="str">
        <f t="shared" si="16"/>
        <v>publishing</v>
      </c>
      <c r="T139" s="9" t="str">
        <f t="shared" si="20"/>
        <v>nonfiction</v>
      </c>
      <c r="V139" s="17">
        <f>IF(G139="successful",IF(H139&gt;='Statistical Analysis'!$D$16,"Outlier",0),0)</f>
        <v>0</v>
      </c>
      <c r="W139" s="17">
        <f>IF(G139="failed",IF(H139&gt;='Statistical Analysis'!$E$16,"Outlier",0),0)</f>
        <v>0</v>
      </c>
      <c r="Y139" s="25">
        <f>IF(G139="successful",((H139-'Statistical Analysis'!$D$4)/'Statistical Analysis'!$D$9),0)</f>
        <v>-0.63269554399913008</v>
      </c>
      <c r="Z139" s="14">
        <f>IF(G139="failed",((H139-'Statistical Analysis'!$E$4)/'Statistical Analysis'!$E$9),0)</f>
        <v>0</v>
      </c>
      <c r="AC139" s="17">
        <f t="shared" si="17"/>
        <v>0.2</v>
      </c>
    </row>
    <row r="140" spans="1:29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5"/>
        <v>0.96</v>
      </c>
      <c r="G140" t="s">
        <v>14</v>
      </c>
      <c r="H140">
        <v>115</v>
      </c>
      <c r="I140" s="6">
        <f t="shared" si="14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18"/>
        <v>41180.208333333336</v>
      </c>
      <c r="O140" s="13">
        <f t="shared" si="19"/>
        <v>41186.208333333336</v>
      </c>
      <c r="P140" t="b">
        <v>0</v>
      </c>
      <c r="Q140" t="b">
        <v>0</v>
      </c>
      <c r="R140" t="s">
        <v>292</v>
      </c>
      <c r="S140" s="8" t="str">
        <f t="shared" si="16"/>
        <v>games</v>
      </c>
      <c r="T140" s="9" t="str">
        <f t="shared" si="20"/>
        <v>mobile games</v>
      </c>
      <c r="V140" s="17">
        <f>IF(G140="successful",IF(H140&gt;='Statistical Analysis'!$D$16,"Outlier",0),0)</f>
        <v>0</v>
      </c>
      <c r="W140" s="17">
        <f>IF(G140="failed",IF(H140&gt;='Statistical Analysis'!$E$16,"Outlier",0),0)</f>
        <v>0</v>
      </c>
      <c r="Y140" s="25">
        <f>IF(G140="successful",((H140-'Statistical Analysis'!$D$4)/'Statistical Analysis'!$D$9),0)</f>
        <v>0</v>
      </c>
      <c r="Z140" s="14">
        <f>IF(G140="failed",((H140-'Statistical Analysis'!$E$4)/'Statistical Analysis'!$E$9),0)</f>
        <v>-0.49023109285177857</v>
      </c>
      <c r="AC140" s="17">
        <f t="shared" si="17"/>
        <v>0.2</v>
      </c>
    </row>
    <row r="141" spans="1:29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5"/>
        <v>0.20896851248642778</v>
      </c>
      <c r="G141" t="s">
        <v>14</v>
      </c>
      <c r="H141">
        <v>326</v>
      </c>
      <c r="I141" s="6">
        <f t="shared" si="14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18"/>
        <v>42115.208333333328</v>
      </c>
      <c r="O141" s="13">
        <f t="shared" si="19"/>
        <v>42131.208333333328</v>
      </c>
      <c r="P141" t="b">
        <v>0</v>
      </c>
      <c r="Q141" t="b">
        <v>1</v>
      </c>
      <c r="R141" t="s">
        <v>65</v>
      </c>
      <c r="S141" s="8" t="str">
        <f t="shared" si="16"/>
        <v>technology</v>
      </c>
      <c r="T141" s="9" t="str">
        <f t="shared" si="20"/>
        <v>wearables</v>
      </c>
      <c r="V141" s="17">
        <f>IF(G141="successful",IF(H141&gt;='Statistical Analysis'!$D$16,"Outlier",0),0)</f>
        <v>0</v>
      </c>
      <c r="W141" s="17">
        <f>IF(G141="failed",IF(H141&gt;='Statistical Analysis'!$E$16,"Outlier",0),0)</f>
        <v>0</v>
      </c>
      <c r="Y141" s="25">
        <f>IF(G141="successful",((H141-'Statistical Analysis'!$D$4)/'Statistical Analysis'!$D$9),0)</f>
        <v>0</v>
      </c>
      <c r="Z141" s="14">
        <f>IF(G141="failed",((H141-'Statistical Analysis'!$E$4)/'Statistical Analysis'!$E$9),0)</f>
        <v>-0.27043640705700439</v>
      </c>
      <c r="AC141" s="17">
        <f t="shared" si="17"/>
        <v>0.53333333333333333</v>
      </c>
    </row>
    <row r="142" spans="1:29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5"/>
        <v>2.2316363636363636</v>
      </c>
      <c r="G142" t="s">
        <v>20</v>
      </c>
      <c r="H142">
        <v>186</v>
      </c>
      <c r="I142" s="6">
        <f t="shared" si="14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18"/>
        <v>43156.25</v>
      </c>
      <c r="O142" s="13">
        <f t="shared" si="19"/>
        <v>43161.25</v>
      </c>
      <c r="P142" t="b">
        <v>0</v>
      </c>
      <c r="Q142" t="b">
        <v>0</v>
      </c>
      <c r="R142" t="s">
        <v>42</v>
      </c>
      <c r="S142" s="8" t="str">
        <f t="shared" si="16"/>
        <v>film &amp; video</v>
      </c>
      <c r="T142" s="9" t="str">
        <f t="shared" si="20"/>
        <v>documentary</v>
      </c>
      <c r="V142" s="17">
        <f>IF(G142="successful",IF(H142&gt;='Statistical Analysis'!$D$16,"Outlier",0),0)</f>
        <v>0</v>
      </c>
      <c r="W142" s="17">
        <f>IF(G142="failed",IF(H142&gt;='Statistical Analysis'!$E$16,"Outlier",0),0)</f>
        <v>0</v>
      </c>
      <c r="Y142" s="25">
        <f>IF(G142="successful",((H142-'Statistical Analysis'!$D$4)/'Statistical Analysis'!$D$9),0)</f>
        <v>-0.52529127931466635</v>
      </c>
      <c r="Z142" s="14">
        <f>IF(G142="failed",((H142-'Statistical Analysis'!$E$4)/'Statistical Analysis'!$E$9),0)</f>
        <v>0</v>
      </c>
      <c r="AC142" s="17">
        <f t="shared" si="17"/>
        <v>0.16666666666666666</v>
      </c>
    </row>
    <row r="143" spans="1:29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5"/>
        <v>1.0159097978227061</v>
      </c>
      <c r="G143" t="s">
        <v>20</v>
      </c>
      <c r="H143">
        <v>1071</v>
      </c>
      <c r="I143" s="6">
        <f t="shared" si="14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18"/>
        <v>42167.208333333328</v>
      </c>
      <c r="O143" s="13">
        <f t="shared" si="19"/>
        <v>42173.208333333328</v>
      </c>
      <c r="P143" t="b">
        <v>0</v>
      </c>
      <c r="Q143" t="b">
        <v>0</v>
      </c>
      <c r="R143" t="s">
        <v>28</v>
      </c>
      <c r="S143" s="8" t="str">
        <f t="shared" si="16"/>
        <v>technology</v>
      </c>
      <c r="T143" s="9" t="str">
        <f t="shared" si="20"/>
        <v>web</v>
      </c>
      <c r="V143" s="17">
        <f>IF(G143="successful",IF(H143&gt;='Statistical Analysis'!$D$16,"Outlier",0),0)</f>
        <v>0</v>
      </c>
      <c r="W143" s="17">
        <f>IF(G143="failed",IF(H143&gt;='Statistical Analysis'!$E$16,"Outlier",0),0)</f>
        <v>0</v>
      </c>
      <c r="Y143" s="25">
        <f>IF(G143="successful",((H143-'Statistical Analysis'!$D$4)/'Statistical Analysis'!$D$9),0)</f>
        <v>0.17362617837467509</v>
      </c>
      <c r="Z143" s="14">
        <f>IF(G143="failed",((H143-'Statistical Analysis'!$E$4)/'Statistical Analysis'!$E$9),0)</f>
        <v>0</v>
      </c>
      <c r="AC143" s="17">
        <f t="shared" si="17"/>
        <v>0.2</v>
      </c>
    </row>
    <row r="144" spans="1:29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5"/>
        <v>2.3003999999999998</v>
      </c>
      <c r="G144" t="s">
        <v>20</v>
      </c>
      <c r="H144">
        <v>117</v>
      </c>
      <c r="I144" s="6">
        <f t="shared" si="14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18"/>
        <v>41005.208333333336</v>
      </c>
      <c r="O144" s="13">
        <f t="shared" si="19"/>
        <v>41046.208333333336</v>
      </c>
      <c r="P144" t="b">
        <v>0</v>
      </c>
      <c r="Q144" t="b">
        <v>0</v>
      </c>
      <c r="R144" t="s">
        <v>28</v>
      </c>
      <c r="S144" s="8" t="str">
        <f t="shared" si="16"/>
        <v>technology</v>
      </c>
      <c r="T144" s="9" t="str">
        <f t="shared" si="20"/>
        <v>web</v>
      </c>
      <c r="V144" s="17">
        <f>IF(G144="successful",IF(H144&gt;='Statistical Analysis'!$D$16,"Outlier",0),0)</f>
        <v>0</v>
      </c>
      <c r="W144" s="17">
        <f>IF(G144="failed",IF(H144&gt;='Statistical Analysis'!$E$16,"Outlier",0),0)</f>
        <v>0</v>
      </c>
      <c r="Y144" s="25">
        <f>IF(G144="successful",((H144-'Statistical Analysis'!$D$4)/'Statistical Analysis'!$D$9),0)</f>
        <v>-0.57978314889722515</v>
      </c>
      <c r="Z144" s="14">
        <f>IF(G144="failed",((H144-'Statistical Analysis'!$E$4)/'Statistical Analysis'!$E$9),0)</f>
        <v>0</v>
      </c>
      <c r="AC144" s="17">
        <f t="shared" si="17"/>
        <v>1.3666666666666667</v>
      </c>
    </row>
    <row r="145" spans="1:29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5"/>
        <v>1.355925925925926</v>
      </c>
      <c r="G145" t="s">
        <v>20</v>
      </c>
      <c r="H145">
        <v>70</v>
      </c>
      <c r="I145" s="6">
        <f t="shared" si="14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18"/>
        <v>40357.208333333336</v>
      </c>
      <c r="O145" s="13">
        <f t="shared" si="19"/>
        <v>40377.208333333336</v>
      </c>
      <c r="P145" t="b">
        <v>0</v>
      </c>
      <c r="Q145" t="b">
        <v>0</v>
      </c>
      <c r="R145" t="s">
        <v>60</v>
      </c>
      <c r="S145" s="8" t="str">
        <f t="shared" si="16"/>
        <v>music</v>
      </c>
      <c r="T145" s="9" t="str">
        <f t="shared" si="20"/>
        <v>indie rock</v>
      </c>
      <c r="V145" s="17">
        <f>IF(G145="successful",IF(H145&gt;='Statistical Analysis'!$D$16,"Outlier",0),0)</f>
        <v>0</v>
      </c>
      <c r="W145" s="17">
        <f>IF(G145="failed",IF(H145&gt;='Statistical Analysis'!$E$16,"Outlier",0),0)</f>
        <v>0</v>
      </c>
      <c r="Y145" s="25">
        <f>IF(G145="successful",((H145-'Statistical Analysis'!$D$4)/'Statistical Analysis'!$D$9),0)</f>
        <v>-0.61690079919259133</v>
      </c>
      <c r="Z145" s="14">
        <f>IF(G145="failed",((H145-'Statistical Analysis'!$E$4)/'Statistical Analysis'!$E$9),0)</f>
        <v>0</v>
      </c>
      <c r="AC145" s="17">
        <f t="shared" si="17"/>
        <v>0.66666666666666663</v>
      </c>
    </row>
    <row r="146" spans="1:29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5"/>
        <v>1.2909999999999999</v>
      </c>
      <c r="G146" t="s">
        <v>20</v>
      </c>
      <c r="H146">
        <v>135</v>
      </c>
      <c r="I146" s="6">
        <f t="shared" si="14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18"/>
        <v>43633.208333333328</v>
      </c>
      <c r="O146" s="13">
        <f t="shared" si="19"/>
        <v>43641.208333333328</v>
      </c>
      <c r="P146" t="b">
        <v>0</v>
      </c>
      <c r="Q146" t="b">
        <v>0</v>
      </c>
      <c r="R146" t="s">
        <v>33</v>
      </c>
      <c r="S146" s="8" t="str">
        <f t="shared" si="16"/>
        <v>theater</v>
      </c>
      <c r="T146" s="9" t="str">
        <f t="shared" si="20"/>
        <v>plays</v>
      </c>
      <c r="V146" s="17">
        <f>IF(G146="successful",IF(H146&gt;='Statistical Analysis'!$D$16,"Outlier",0),0)</f>
        <v>0</v>
      </c>
      <c r="W146" s="17">
        <f>IF(G146="failed",IF(H146&gt;='Statistical Analysis'!$E$16,"Outlier",0),0)</f>
        <v>0</v>
      </c>
      <c r="Y146" s="25">
        <f>IF(G146="successful",((H146-'Statistical Analysis'!$D$4)/'Statistical Analysis'!$D$9),0)</f>
        <v>-0.56556787857134028</v>
      </c>
      <c r="Z146" s="14">
        <f>IF(G146="failed",((H146-'Statistical Analysis'!$E$4)/'Statistical Analysis'!$E$9),0)</f>
        <v>0</v>
      </c>
      <c r="AC146" s="17">
        <f t="shared" si="17"/>
        <v>0.26666666666666666</v>
      </c>
    </row>
    <row r="147" spans="1:29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5"/>
        <v>2.3651200000000001</v>
      </c>
      <c r="G147" t="s">
        <v>20</v>
      </c>
      <c r="H147">
        <v>768</v>
      </c>
      <c r="I147" s="6">
        <f t="shared" si="14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18"/>
        <v>41889.208333333336</v>
      </c>
      <c r="O147" s="13">
        <f t="shared" si="19"/>
        <v>41894.208333333336</v>
      </c>
      <c r="P147" t="b">
        <v>0</v>
      </c>
      <c r="Q147" t="b">
        <v>0</v>
      </c>
      <c r="R147" t="s">
        <v>65</v>
      </c>
      <c r="S147" s="8" t="str">
        <f t="shared" si="16"/>
        <v>technology</v>
      </c>
      <c r="T147" s="9" t="str">
        <f t="shared" si="20"/>
        <v>wearables</v>
      </c>
      <c r="V147" s="17">
        <f>IF(G147="successful",IF(H147&gt;='Statistical Analysis'!$D$16,"Outlier",0),0)</f>
        <v>0</v>
      </c>
      <c r="W147" s="17">
        <f>IF(G147="failed",IF(H147&gt;='Statistical Analysis'!$E$16,"Outlier",0),0)</f>
        <v>0</v>
      </c>
      <c r="Y147" s="25">
        <f>IF(G147="successful",((H147-'Statistical Analysis'!$D$4)/'Statistical Analysis'!$D$9),0)</f>
        <v>-6.5664205444387572E-2</v>
      </c>
      <c r="Z147" s="14">
        <f>IF(G147="failed",((H147-'Statistical Analysis'!$E$4)/'Statistical Analysis'!$E$9),0)</f>
        <v>0</v>
      </c>
      <c r="AC147" s="17">
        <f t="shared" si="17"/>
        <v>0.16666666666666666</v>
      </c>
    </row>
    <row r="148" spans="1:29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5"/>
        <v>0.17249999999999999</v>
      </c>
      <c r="G148" t="s">
        <v>74</v>
      </c>
      <c r="H148">
        <v>51</v>
      </c>
      <c r="I148" s="6">
        <f t="shared" si="14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18"/>
        <v>40855.25</v>
      </c>
      <c r="O148" s="13">
        <f t="shared" si="19"/>
        <v>40875.25</v>
      </c>
      <c r="P148" t="b">
        <v>0</v>
      </c>
      <c r="Q148" t="b">
        <v>0</v>
      </c>
      <c r="R148" t="s">
        <v>33</v>
      </c>
      <c r="S148" s="8" t="str">
        <f t="shared" si="16"/>
        <v>theater</v>
      </c>
      <c r="T148" s="9" t="str">
        <f t="shared" si="20"/>
        <v>plays</v>
      </c>
      <c r="V148" s="17">
        <f>IF(G148="successful",IF(H148&gt;='Statistical Analysis'!$D$16,"Outlier",0),0)</f>
        <v>0</v>
      </c>
      <c r="W148" s="17">
        <f>IF(G148="failed",IF(H148&gt;='Statistical Analysis'!$E$16,"Outlier",0),0)</f>
        <v>0</v>
      </c>
      <c r="Y148" s="25">
        <f>IF(G148="successful",((H148-'Statistical Analysis'!$D$4)/'Statistical Analysis'!$D$9),0)</f>
        <v>0</v>
      </c>
      <c r="Z148" s="14">
        <f>IF(G148="failed",((H148-'Statistical Analysis'!$E$4)/'Statistical Analysis'!$E$9),0)</f>
        <v>0</v>
      </c>
      <c r="AC148" s="17">
        <f t="shared" si="17"/>
        <v>0.66666666666666663</v>
      </c>
    </row>
    <row r="149" spans="1:29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5"/>
        <v>1.1249397590361445</v>
      </c>
      <c r="G149" t="s">
        <v>20</v>
      </c>
      <c r="H149">
        <v>199</v>
      </c>
      <c r="I149" s="6">
        <f t="shared" si="14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18"/>
        <v>42534.208333333328</v>
      </c>
      <c r="O149" s="13">
        <f t="shared" si="19"/>
        <v>42540.208333333328</v>
      </c>
      <c r="P149" t="b">
        <v>0</v>
      </c>
      <c r="Q149" t="b">
        <v>1</v>
      </c>
      <c r="R149" t="s">
        <v>33</v>
      </c>
      <c r="S149" s="8" t="str">
        <f t="shared" si="16"/>
        <v>theater</v>
      </c>
      <c r="T149" s="9" t="str">
        <f t="shared" si="20"/>
        <v>plays</v>
      </c>
      <c r="V149" s="17">
        <f>IF(G149="successful",IF(H149&gt;='Statistical Analysis'!$D$16,"Outlier",0),0)</f>
        <v>0</v>
      </c>
      <c r="W149" s="17">
        <f>IF(G149="failed",IF(H149&gt;='Statistical Analysis'!$E$16,"Outlier",0),0)</f>
        <v>0</v>
      </c>
      <c r="Y149" s="25">
        <f>IF(G149="successful",((H149-'Statistical Analysis'!$D$4)/'Statistical Analysis'!$D$9),0)</f>
        <v>-0.51502469519041616</v>
      </c>
      <c r="Z149" s="14">
        <f>IF(G149="failed",((H149-'Statistical Analysis'!$E$4)/'Statistical Analysis'!$E$9),0)</f>
        <v>0</v>
      </c>
      <c r="AC149" s="17">
        <f t="shared" si="17"/>
        <v>0.2</v>
      </c>
    </row>
    <row r="150" spans="1:29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5"/>
        <v>1.2102150537634409</v>
      </c>
      <c r="G150" t="s">
        <v>20</v>
      </c>
      <c r="H150">
        <v>107</v>
      </c>
      <c r="I150" s="6">
        <f t="shared" si="14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18"/>
        <v>42941.208333333328</v>
      </c>
      <c r="O150" s="13">
        <f t="shared" si="19"/>
        <v>42950.208333333328</v>
      </c>
      <c r="P150" t="b">
        <v>0</v>
      </c>
      <c r="Q150" t="b">
        <v>0</v>
      </c>
      <c r="R150" t="s">
        <v>65</v>
      </c>
      <c r="S150" s="8" t="str">
        <f t="shared" si="16"/>
        <v>technology</v>
      </c>
      <c r="T150" s="9" t="str">
        <f t="shared" si="20"/>
        <v>wearables</v>
      </c>
      <c r="V150" s="17">
        <f>IF(G150="successful",IF(H150&gt;='Statistical Analysis'!$D$16,"Outlier",0),0)</f>
        <v>0</v>
      </c>
      <c r="W150" s="17">
        <f>IF(G150="failed",IF(H150&gt;='Statistical Analysis'!$E$16,"Outlier",0),0)</f>
        <v>0</v>
      </c>
      <c r="Y150" s="25">
        <f>IF(G150="successful",((H150-'Statistical Analysis'!$D$4)/'Statistical Analysis'!$D$9),0)</f>
        <v>-0.58768052130049453</v>
      </c>
      <c r="Z150" s="14">
        <f>IF(G150="failed",((H150-'Statistical Analysis'!$E$4)/'Statistical Analysis'!$E$9),0)</f>
        <v>0</v>
      </c>
      <c r="AC150" s="17">
        <f t="shared" si="17"/>
        <v>0.3</v>
      </c>
    </row>
    <row r="151" spans="1:29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5"/>
        <v>2.1987096774193549</v>
      </c>
      <c r="G151" t="s">
        <v>20</v>
      </c>
      <c r="H151">
        <v>195</v>
      </c>
      <c r="I151" s="6">
        <f t="shared" si="14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18"/>
        <v>41275.25</v>
      </c>
      <c r="O151" s="13">
        <f t="shared" si="19"/>
        <v>41327.25</v>
      </c>
      <c r="P151" t="b">
        <v>0</v>
      </c>
      <c r="Q151" t="b">
        <v>0</v>
      </c>
      <c r="R151" t="s">
        <v>60</v>
      </c>
      <c r="S151" s="8" t="str">
        <f t="shared" si="16"/>
        <v>music</v>
      </c>
      <c r="T151" s="9" t="str">
        <f t="shared" si="20"/>
        <v>indie rock</v>
      </c>
      <c r="V151" s="17">
        <f>IF(G151="successful",IF(H151&gt;='Statistical Analysis'!$D$16,"Outlier",0),0)</f>
        <v>0</v>
      </c>
      <c r="W151" s="17">
        <f>IF(G151="failed",IF(H151&gt;='Statistical Analysis'!$E$16,"Outlier",0),0)</f>
        <v>0</v>
      </c>
      <c r="Y151" s="25">
        <f>IF(G151="successful",((H151-'Statistical Analysis'!$D$4)/'Statistical Analysis'!$D$9),0)</f>
        <v>-0.51818364415172391</v>
      </c>
      <c r="Z151" s="14">
        <f>IF(G151="failed",((H151-'Statistical Analysis'!$E$4)/'Statistical Analysis'!$E$9),0)</f>
        <v>0</v>
      </c>
      <c r="AC151" s="17">
        <f t="shared" si="17"/>
        <v>1.7333333333333334</v>
      </c>
    </row>
    <row r="152" spans="1:29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5"/>
        <v>0.01</v>
      </c>
      <c r="G152" t="s">
        <v>14</v>
      </c>
      <c r="H152">
        <v>1</v>
      </c>
      <c r="I152" s="6">
        <f t="shared" si="14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18"/>
        <v>43450.25</v>
      </c>
      <c r="O152" s="13">
        <f t="shared" si="19"/>
        <v>43451.25</v>
      </c>
      <c r="P152" t="b">
        <v>0</v>
      </c>
      <c r="Q152" t="b">
        <v>0</v>
      </c>
      <c r="R152" t="s">
        <v>23</v>
      </c>
      <c r="S152" s="8" t="str">
        <f t="shared" si="16"/>
        <v>music</v>
      </c>
      <c r="T152" s="9" t="str">
        <f t="shared" si="20"/>
        <v>rock</v>
      </c>
      <c r="V152" s="17">
        <f>IF(G152="successful",IF(H152&gt;='Statistical Analysis'!$D$16,"Outlier",0),0)</f>
        <v>0</v>
      </c>
      <c r="W152" s="17">
        <f>IF(G152="failed",IF(H152&gt;='Statistical Analysis'!$E$16,"Outlier",0),0)</f>
        <v>0</v>
      </c>
      <c r="Y152" s="25">
        <f>IF(G152="successful",((H152-'Statistical Analysis'!$D$4)/'Statistical Analysis'!$D$9),0)</f>
        <v>0</v>
      </c>
      <c r="Z152" s="14">
        <f>IF(G152="failed",((H152-'Statistical Analysis'!$E$4)/'Statistical Analysis'!$E$9),0)</f>
        <v>-0.60898272403947651</v>
      </c>
      <c r="AC152" s="17">
        <f t="shared" si="17"/>
        <v>3.3333333333333333E-2</v>
      </c>
    </row>
    <row r="153" spans="1:29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5"/>
        <v>0.64166909620991253</v>
      </c>
      <c r="G153" t="s">
        <v>14</v>
      </c>
      <c r="H153">
        <v>1467</v>
      </c>
      <c r="I153" s="6">
        <f t="shared" si="14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18"/>
        <v>41799.208333333336</v>
      </c>
      <c r="O153" s="13">
        <f t="shared" si="19"/>
        <v>41850.208333333336</v>
      </c>
      <c r="P153" t="b">
        <v>0</v>
      </c>
      <c r="Q153" t="b">
        <v>0</v>
      </c>
      <c r="R153" t="s">
        <v>50</v>
      </c>
      <c r="S153" s="8" t="str">
        <f t="shared" si="16"/>
        <v>music</v>
      </c>
      <c r="T153" s="9" t="str">
        <f t="shared" si="20"/>
        <v>electric music</v>
      </c>
      <c r="V153" s="17">
        <f>IF(G153="successful",IF(H153&gt;='Statistical Analysis'!$D$16,"Outlier",0),0)</f>
        <v>0</v>
      </c>
      <c r="W153" s="17">
        <f>IF(G153="failed",IF(H153&gt;='Statistical Analysis'!$E$16,"Outlier",0),0)</f>
        <v>0</v>
      </c>
      <c r="Y153" s="25">
        <f>IF(G153="successful",((H153-'Statistical Analysis'!$D$4)/'Statistical Analysis'!$D$9),0)</f>
        <v>0</v>
      </c>
      <c r="Z153" s="14">
        <f>IF(G153="failed",((H153-'Statistical Analysis'!$E$4)/'Statistical Analysis'!$E$9),0)</f>
        <v>0.91812158579530545</v>
      </c>
      <c r="AC153" s="17">
        <f t="shared" si="17"/>
        <v>1.7</v>
      </c>
    </row>
    <row r="154" spans="1:29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5"/>
        <v>4.2306746987951804</v>
      </c>
      <c r="G154" t="s">
        <v>20</v>
      </c>
      <c r="H154">
        <v>3376</v>
      </c>
      <c r="I154" s="6">
        <f t="shared" si="14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18"/>
        <v>42783.25</v>
      </c>
      <c r="O154" s="13">
        <f t="shared" si="19"/>
        <v>42790.25</v>
      </c>
      <c r="P154" t="b">
        <v>0</v>
      </c>
      <c r="Q154" t="b">
        <v>0</v>
      </c>
      <c r="R154" t="s">
        <v>60</v>
      </c>
      <c r="S154" s="8" t="str">
        <f t="shared" si="16"/>
        <v>music</v>
      </c>
      <c r="T154" s="9" t="str">
        <f t="shared" si="20"/>
        <v>indie rock</v>
      </c>
      <c r="V154" s="17" t="str">
        <f>IF(G154="successful",IF(H154&gt;='Statistical Analysis'!$D$16,"Outlier",0),0)</f>
        <v>Outlier</v>
      </c>
      <c r="W154" s="17">
        <f>IF(G154="failed",IF(H154&gt;='Statistical Analysis'!$E$16,"Outlier",0),0)</f>
        <v>0</v>
      </c>
      <c r="Y154" s="25">
        <f>IF(G154="successful",((H154-'Statistical Analysis'!$D$4)/'Statistical Analysis'!$D$9),0)</f>
        <v>1.9939705173282705</v>
      </c>
      <c r="Z154" s="14">
        <f>IF(G154="failed",((H154-'Statistical Analysis'!$E$4)/'Statistical Analysis'!$E$9),0)</f>
        <v>0</v>
      </c>
      <c r="AC154" s="17">
        <f t="shared" si="17"/>
        <v>0.23333333333333334</v>
      </c>
    </row>
    <row r="155" spans="1:29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5"/>
        <v>0.92984160506863778</v>
      </c>
      <c r="G155" t="s">
        <v>14</v>
      </c>
      <c r="H155">
        <v>5681</v>
      </c>
      <c r="I155" s="6">
        <f t="shared" si="14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18"/>
        <v>41201.208333333336</v>
      </c>
      <c r="O155" s="13">
        <f t="shared" si="19"/>
        <v>41207.208333333336</v>
      </c>
      <c r="P155" t="b">
        <v>0</v>
      </c>
      <c r="Q155" t="b">
        <v>0</v>
      </c>
      <c r="R155" t="s">
        <v>33</v>
      </c>
      <c r="S155" s="8" t="str">
        <f t="shared" si="16"/>
        <v>theater</v>
      </c>
      <c r="T155" s="9" t="str">
        <f t="shared" si="20"/>
        <v>plays</v>
      </c>
      <c r="V155" s="17">
        <f>IF(G155="successful",IF(H155&gt;='Statistical Analysis'!$D$16,"Outlier",0),0)</f>
        <v>0</v>
      </c>
      <c r="W155" s="17" t="str">
        <f>IF(G155="failed",IF(H155&gt;='Statistical Analysis'!$E$16,"Outlier",0),0)</f>
        <v>Outlier</v>
      </c>
      <c r="Y155" s="25">
        <f>IF(G155="successful",((H155-'Statistical Analysis'!$D$4)/'Statistical Analysis'!$D$9),0)</f>
        <v>0</v>
      </c>
      <c r="Z155" s="14">
        <f>IF(G155="failed",((H155-'Statistical Analysis'!$E$4)/'Statistical Analysis'!$E$9),0)</f>
        <v>5.3077652158388053</v>
      </c>
      <c r="AC155" s="17">
        <f t="shared" si="17"/>
        <v>0.2</v>
      </c>
    </row>
    <row r="156" spans="1:29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5"/>
        <v>0.58756567425569173</v>
      </c>
      <c r="G156" t="s">
        <v>14</v>
      </c>
      <c r="H156">
        <v>1059</v>
      </c>
      <c r="I156" s="6">
        <f t="shared" si="14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18"/>
        <v>42502.208333333328</v>
      </c>
      <c r="O156" s="13">
        <f t="shared" si="19"/>
        <v>42525.208333333328</v>
      </c>
      <c r="P156" t="b">
        <v>0</v>
      </c>
      <c r="Q156" t="b">
        <v>1</v>
      </c>
      <c r="R156" t="s">
        <v>60</v>
      </c>
      <c r="S156" s="8" t="str">
        <f t="shared" si="16"/>
        <v>music</v>
      </c>
      <c r="T156" s="9" t="str">
        <f t="shared" si="20"/>
        <v>indie rock</v>
      </c>
      <c r="V156" s="17">
        <f>IF(G156="successful",IF(H156&gt;='Statistical Analysis'!$D$16,"Outlier",0),0)</f>
        <v>0</v>
      </c>
      <c r="W156" s="17">
        <f>IF(G156="failed",IF(H156&gt;='Statistical Analysis'!$E$16,"Outlier",0),0)</f>
        <v>0</v>
      </c>
      <c r="Y156" s="25">
        <f>IF(G156="successful",((H156-'Statistical Analysis'!$D$4)/'Statistical Analysis'!$D$9),0)</f>
        <v>0</v>
      </c>
      <c r="Z156" s="14">
        <f>IF(G156="failed",((H156-'Statistical Analysis'!$E$4)/'Statistical Analysis'!$E$9),0)</f>
        <v>0.49311574786038659</v>
      </c>
      <c r="AC156" s="17">
        <f t="shared" si="17"/>
        <v>0.76666666666666672</v>
      </c>
    </row>
    <row r="157" spans="1:29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5"/>
        <v>0.65022222222222226</v>
      </c>
      <c r="G157" t="s">
        <v>14</v>
      </c>
      <c r="H157">
        <v>1194</v>
      </c>
      <c r="I157" s="6">
        <f t="shared" si="14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18"/>
        <v>40262.208333333336</v>
      </c>
      <c r="O157" s="13">
        <f t="shared" si="19"/>
        <v>40277.208333333336</v>
      </c>
      <c r="P157" t="b">
        <v>0</v>
      </c>
      <c r="Q157" t="b">
        <v>0</v>
      </c>
      <c r="R157" t="s">
        <v>33</v>
      </c>
      <c r="S157" s="8" t="str">
        <f t="shared" si="16"/>
        <v>theater</v>
      </c>
      <c r="T157" s="9" t="str">
        <f t="shared" si="20"/>
        <v>plays</v>
      </c>
      <c r="V157" s="17">
        <f>IF(G157="successful",IF(H157&gt;='Statistical Analysis'!$D$16,"Outlier",0),0)</f>
        <v>0</v>
      </c>
      <c r="W157" s="17">
        <f>IF(G157="failed",IF(H157&gt;='Statistical Analysis'!$E$16,"Outlier",0),0)</f>
        <v>0</v>
      </c>
      <c r="Y157" s="25">
        <f>IF(G157="successful",((H157-'Statistical Analysis'!$D$4)/'Statistical Analysis'!$D$9),0)</f>
        <v>0</v>
      </c>
      <c r="Z157" s="14">
        <f>IF(G157="failed",((H157-'Statistical Analysis'!$E$4)/'Statistical Analysis'!$E$9),0)</f>
        <v>0.63374267953002883</v>
      </c>
      <c r="AC157" s="17">
        <f t="shared" si="17"/>
        <v>0.5</v>
      </c>
    </row>
    <row r="158" spans="1:29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5"/>
        <v>0.73939560439560437</v>
      </c>
      <c r="G158" t="s">
        <v>74</v>
      </c>
      <c r="H158">
        <v>379</v>
      </c>
      <c r="I158" s="6">
        <f t="shared" si="14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18"/>
        <v>43743.208333333328</v>
      </c>
      <c r="O158" s="13">
        <f t="shared" si="19"/>
        <v>43767.208333333328</v>
      </c>
      <c r="P158" t="b">
        <v>0</v>
      </c>
      <c r="Q158" t="b">
        <v>0</v>
      </c>
      <c r="R158" t="s">
        <v>23</v>
      </c>
      <c r="S158" s="8" t="str">
        <f t="shared" si="16"/>
        <v>music</v>
      </c>
      <c r="T158" s="9" t="str">
        <f t="shared" si="20"/>
        <v>rock</v>
      </c>
      <c r="V158" s="17">
        <f>IF(G158="successful",IF(H158&gt;='Statistical Analysis'!$D$16,"Outlier",0),0)</f>
        <v>0</v>
      </c>
      <c r="W158" s="17">
        <f>IF(G158="failed",IF(H158&gt;='Statistical Analysis'!$E$16,"Outlier",0),0)</f>
        <v>0</v>
      </c>
      <c r="Y158" s="25">
        <f>IF(G158="successful",((H158-'Statistical Analysis'!$D$4)/'Statistical Analysis'!$D$9),0)</f>
        <v>0</v>
      </c>
      <c r="Z158" s="14">
        <f>IF(G158="failed",((H158-'Statistical Analysis'!$E$4)/'Statistical Analysis'!$E$9),0)</f>
        <v>0</v>
      </c>
      <c r="AC158" s="17">
        <f t="shared" si="17"/>
        <v>0.8</v>
      </c>
    </row>
    <row r="159" spans="1:29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5"/>
        <v>0.52666666666666662</v>
      </c>
      <c r="G159" t="s">
        <v>14</v>
      </c>
      <c r="H159">
        <v>30</v>
      </c>
      <c r="I159" s="6">
        <f t="shared" si="14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18"/>
        <v>41638.25</v>
      </c>
      <c r="O159" s="13">
        <f t="shared" si="19"/>
        <v>41650.25</v>
      </c>
      <c r="P159" t="b">
        <v>0</v>
      </c>
      <c r="Q159" t="b">
        <v>0</v>
      </c>
      <c r="R159" t="s">
        <v>122</v>
      </c>
      <c r="S159" s="8" t="str">
        <f t="shared" si="16"/>
        <v>photography</v>
      </c>
      <c r="T159" s="9" t="str">
        <f t="shared" si="20"/>
        <v>photography books</v>
      </c>
      <c r="V159" s="17">
        <f>IF(G159="successful",IF(H159&gt;='Statistical Analysis'!$D$16,"Outlier",0),0)</f>
        <v>0</v>
      </c>
      <c r="W159" s="17">
        <f>IF(G159="failed",IF(H159&gt;='Statistical Analysis'!$E$16,"Outlier",0),0)</f>
        <v>0</v>
      </c>
      <c r="Y159" s="25">
        <f>IF(G159="successful",((H159-'Statistical Analysis'!$D$4)/'Statistical Analysis'!$D$9),0)</f>
        <v>0</v>
      </c>
      <c r="Z159" s="14">
        <f>IF(G159="failed",((H159-'Statistical Analysis'!$E$4)/'Statistical Analysis'!$E$9),0)</f>
        <v>-0.57877397575488665</v>
      </c>
      <c r="AC159" s="17">
        <f t="shared" si="17"/>
        <v>0.4</v>
      </c>
    </row>
    <row r="160" spans="1:29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5"/>
        <v>2.2095238095238097</v>
      </c>
      <c r="G160" t="s">
        <v>20</v>
      </c>
      <c r="H160">
        <v>41</v>
      </c>
      <c r="I160" s="6">
        <f t="shared" si="14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18"/>
        <v>42346.25</v>
      </c>
      <c r="O160" s="13">
        <f t="shared" si="19"/>
        <v>42347.25</v>
      </c>
      <c r="P160" t="b">
        <v>0</v>
      </c>
      <c r="Q160" t="b">
        <v>0</v>
      </c>
      <c r="R160" t="s">
        <v>23</v>
      </c>
      <c r="S160" s="8" t="str">
        <f t="shared" si="16"/>
        <v>music</v>
      </c>
      <c r="T160" s="9" t="str">
        <f t="shared" si="20"/>
        <v>rock</v>
      </c>
      <c r="V160" s="17">
        <f>IF(G160="successful",IF(H160&gt;='Statistical Analysis'!$D$16,"Outlier",0),0)</f>
        <v>0</v>
      </c>
      <c r="W160" s="17">
        <f>IF(G160="failed",IF(H160&gt;='Statistical Analysis'!$E$16,"Outlier",0),0)</f>
        <v>0</v>
      </c>
      <c r="Y160" s="25">
        <f>IF(G160="successful",((H160-'Statistical Analysis'!$D$4)/'Statistical Analysis'!$D$9),0)</f>
        <v>-0.63980317916207252</v>
      </c>
      <c r="Z160" s="14">
        <f>IF(G160="failed",((H160-'Statistical Analysis'!$E$4)/'Statistical Analysis'!$E$9),0)</f>
        <v>0</v>
      </c>
      <c r="AC160" s="17">
        <f t="shared" si="17"/>
        <v>3.3333333333333333E-2</v>
      </c>
    </row>
    <row r="161" spans="1:29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5"/>
        <v>1.0001150627615063</v>
      </c>
      <c r="G161" t="s">
        <v>20</v>
      </c>
      <c r="H161">
        <v>1821</v>
      </c>
      <c r="I161" s="6">
        <f t="shared" si="14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18"/>
        <v>43551.208333333328</v>
      </c>
      <c r="O161" s="13">
        <f t="shared" si="19"/>
        <v>43569.208333333328</v>
      </c>
      <c r="P161" t="b">
        <v>0</v>
      </c>
      <c r="Q161" t="b">
        <v>1</v>
      </c>
      <c r="R161" t="s">
        <v>33</v>
      </c>
      <c r="S161" s="8" t="str">
        <f t="shared" si="16"/>
        <v>theater</v>
      </c>
      <c r="T161" s="9" t="str">
        <f t="shared" si="20"/>
        <v>plays</v>
      </c>
      <c r="V161" s="17">
        <f>IF(G161="successful",IF(H161&gt;='Statistical Analysis'!$D$16,"Outlier",0),0)</f>
        <v>0</v>
      </c>
      <c r="W161" s="17">
        <f>IF(G161="failed",IF(H161&gt;='Statistical Analysis'!$E$16,"Outlier",0),0)</f>
        <v>0</v>
      </c>
      <c r="Y161" s="25">
        <f>IF(G161="successful",((H161-'Statistical Analysis'!$D$4)/'Statistical Analysis'!$D$9),0)</f>
        <v>0.76592910861987973</v>
      </c>
      <c r="Z161" s="14">
        <f>IF(G161="failed",((H161-'Statistical Analysis'!$E$4)/'Statistical Analysis'!$E$9),0)</f>
        <v>0</v>
      </c>
      <c r="AC161" s="17">
        <f t="shared" si="17"/>
        <v>0.6</v>
      </c>
    </row>
    <row r="162" spans="1:29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5"/>
        <v>1.6231249999999999</v>
      </c>
      <c r="G162" t="s">
        <v>20</v>
      </c>
      <c r="H162">
        <v>164</v>
      </c>
      <c r="I162" s="6">
        <f t="shared" si="14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18"/>
        <v>43582.208333333328</v>
      </c>
      <c r="O162" s="13">
        <f t="shared" si="19"/>
        <v>43598.208333333328</v>
      </c>
      <c r="P162" t="b">
        <v>0</v>
      </c>
      <c r="Q162" t="b">
        <v>0</v>
      </c>
      <c r="R162" t="s">
        <v>65</v>
      </c>
      <c r="S162" s="8" t="str">
        <f t="shared" si="16"/>
        <v>technology</v>
      </c>
      <c r="T162" s="9" t="str">
        <f t="shared" si="20"/>
        <v>wearables</v>
      </c>
      <c r="V162" s="17">
        <f>IF(G162="successful",IF(H162&gt;='Statistical Analysis'!$D$16,"Outlier",0),0)</f>
        <v>0</v>
      </c>
      <c r="W162" s="17">
        <f>IF(G162="failed",IF(H162&gt;='Statistical Analysis'!$E$16,"Outlier",0),0)</f>
        <v>0</v>
      </c>
      <c r="Y162" s="25">
        <f>IF(G162="successful",((H162-'Statistical Analysis'!$D$4)/'Statistical Analysis'!$D$9),0)</f>
        <v>-0.54266549860185898</v>
      </c>
      <c r="Z162" s="14">
        <f>IF(G162="failed",((H162-'Statistical Analysis'!$E$4)/'Statistical Analysis'!$E$9),0)</f>
        <v>0</v>
      </c>
      <c r="AC162" s="17">
        <f t="shared" si="17"/>
        <v>0.53333333333333333</v>
      </c>
    </row>
    <row r="163" spans="1:29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5"/>
        <v>0.78181818181818186</v>
      </c>
      <c r="G163" t="s">
        <v>14</v>
      </c>
      <c r="H163">
        <v>75</v>
      </c>
      <c r="I163" s="6">
        <f t="shared" si="14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18"/>
        <v>42270.208333333328</v>
      </c>
      <c r="O163" s="13">
        <f t="shared" si="19"/>
        <v>42276.208333333328</v>
      </c>
      <c r="P163" t="b">
        <v>0</v>
      </c>
      <c r="Q163" t="b">
        <v>1</v>
      </c>
      <c r="R163" t="s">
        <v>28</v>
      </c>
      <c r="S163" s="8" t="str">
        <f t="shared" si="16"/>
        <v>technology</v>
      </c>
      <c r="T163" s="9" t="str">
        <f t="shared" si="20"/>
        <v>web</v>
      </c>
      <c r="V163" s="17">
        <f>IF(G163="successful",IF(H163&gt;='Statistical Analysis'!$D$16,"Outlier",0),0)</f>
        <v>0</v>
      </c>
      <c r="W163" s="17">
        <f>IF(G163="failed",IF(H163&gt;='Statistical Analysis'!$E$16,"Outlier",0),0)</f>
        <v>0</v>
      </c>
      <c r="Y163" s="25">
        <f>IF(G163="successful",((H163-'Statistical Analysis'!$D$4)/'Statistical Analysis'!$D$9),0)</f>
        <v>0</v>
      </c>
      <c r="Z163" s="14">
        <f>IF(G163="failed",((H163-'Statistical Analysis'!$E$4)/'Statistical Analysis'!$E$9),0)</f>
        <v>-0.5318983318650059</v>
      </c>
      <c r="AC163" s="17">
        <f t="shared" si="17"/>
        <v>0.2</v>
      </c>
    </row>
    <row r="164" spans="1:29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5"/>
        <v>1.4973770491803278</v>
      </c>
      <c r="G164" t="s">
        <v>20</v>
      </c>
      <c r="H164">
        <v>157</v>
      </c>
      <c r="I164" s="6">
        <f t="shared" si="14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18"/>
        <v>43442.25</v>
      </c>
      <c r="O164" s="13">
        <f t="shared" si="19"/>
        <v>43472.25</v>
      </c>
      <c r="P164" t="b">
        <v>0</v>
      </c>
      <c r="Q164" t="b">
        <v>0</v>
      </c>
      <c r="R164" t="s">
        <v>23</v>
      </c>
      <c r="S164" s="8" t="str">
        <f t="shared" si="16"/>
        <v>music</v>
      </c>
      <c r="T164" s="9" t="str">
        <f t="shared" si="20"/>
        <v>rock</v>
      </c>
      <c r="V164" s="17">
        <f>IF(G164="successful",IF(H164&gt;='Statistical Analysis'!$D$16,"Outlier",0),0)</f>
        <v>0</v>
      </c>
      <c r="W164" s="17">
        <f>IF(G164="failed",IF(H164&gt;='Statistical Analysis'!$E$16,"Outlier",0),0)</f>
        <v>0</v>
      </c>
      <c r="Y164" s="25">
        <f>IF(G164="successful",((H164-'Statistical Analysis'!$D$4)/'Statistical Analysis'!$D$9),0)</f>
        <v>-0.54819365928414765</v>
      </c>
      <c r="Z164" s="14">
        <f>IF(G164="failed",((H164-'Statistical Analysis'!$E$4)/'Statistical Analysis'!$E$9),0)</f>
        <v>0</v>
      </c>
      <c r="AC164" s="17">
        <f t="shared" si="17"/>
        <v>1</v>
      </c>
    </row>
    <row r="165" spans="1:29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5"/>
        <v>2.5325714285714285</v>
      </c>
      <c r="G165" t="s">
        <v>20</v>
      </c>
      <c r="H165">
        <v>246</v>
      </c>
      <c r="I165" s="6">
        <f t="shared" si="14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18"/>
        <v>43028.208333333328</v>
      </c>
      <c r="O165" s="13">
        <f t="shared" si="19"/>
        <v>43077.25</v>
      </c>
      <c r="P165" t="b">
        <v>0</v>
      </c>
      <c r="Q165" t="b">
        <v>1</v>
      </c>
      <c r="R165" t="s">
        <v>122</v>
      </c>
      <c r="S165" s="8" t="str">
        <f t="shared" si="16"/>
        <v>photography</v>
      </c>
      <c r="T165" s="9" t="str">
        <f t="shared" si="20"/>
        <v>photography books</v>
      </c>
      <c r="V165" s="17">
        <f>IF(G165="successful",IF(H165&gt;='Statistical Analysis'!$D$16,"Outlier",0),0)</f>
        <v>0</v>
      </c>
      <c r="W165" s="17">
        <f>IF(G165="failed",IF(H165&gt;='Statistical Analysis'!$E$16,"Outlier",0),0)</f>
        <v>0</v>
      </c>
      <c r="Y165" s="25">
        <f>IF(G165="successful",((H165-'Statistical Analysis'!$D$4)/'Statistical Analysis'!$D$9),0)</f>
        <v>-0.47790704489504998</v>
      </c>
      <c r="Z165" s="14">
        <f>IF(G165="failed",((H165-'Statistical Analysis'!$E$4)/'Statistical Analysis'!$E$9),0)</f>
        <v>0</v>
      </c>
      <c r="AC165" s="17">
        <f t="shared" si="17"/>
        <v>1.6347222222223838</v>
      </c>
    </row>
    <row r="166" spans="1:29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5"/>
        <v>1.0016943521594683</v>
      </c>
      <c r="G166" t="s">
        <v>20</v>
      </c>
      <c r="H166">
        <v>1396</v>
      </c>
      <c r="I166" s="6">
        <f t="shared" si="14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18"/>
        <v>43016.208333333328</v>
      </c>
      <c r="O166" s="13">
        <f t="shared" si="19"/>
        <v>43017.208333333328</v>
      </c>
      <c r="P166" t="b">
        <v>0</v>
      </c>
      <c r="Q166" t="b">
        <v>0</v>
      </c>
      <c r="R166" t="s">
        <v>33</v>
      </c>
      <c r="S166" s="8" t="str">
        <f t="shared" si="16"/>
        <v>theater</v>
      </c>
      <c r="T166" s="9" t="str">
        <f t="shared" si="20"/>
        <v>plays</v>
      </c>
      <c r="V166" s="17">
        <f>IF(G166="successful",IF(H166&gt;='Statistical Analysis'!$D$16,"Outlier",0),0)</f>
        <v>0</v>
      </c>
      <c r="W166" s="17">
        <f>IF(G166="failed",IF(H166&gt;='Statistical Analysis'!$E$16,"Outlier",0),0)</f>
        <v>0</v>
      </c>
      <c r="Y166" s="25">
        <f>IF(G166="successful",((H166-'Statistical Analysis'!$D$4)/'Statistical Analysis'!$D$9),0)</f>
        <v>0.43029078148093042</v>
      </c>
      <c r="Z166" s="14">
        <f>IF(G166="failed",((H166-'Statistical Analysis'!$E$4)/'Statistical Analysis'!$E$9),0)</f>
        <v>0</v>
      </c>
      <c r="AC166" s="17">
        <f t="shared" si="17"/>
        <v>3.3333333333333333E-2</v>
      </c>
    </row>
    <row r="167" spans="1:29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5"/>
        <v>1.2199004424778761</v>
      </c>
      <c r="G167" t="s">
        <v>20</v>
      </c>
      <c r="H167">
        <v>2506</v>
      </c>
      <c r="I167" s="6">
        <f t="shared" si="14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18"/>
        <v>42948.208333333328</v>
      </c>
      <c r="O167" s="13">
        <f t="shared" si="19"/>
        <v>42980.208333333328</v>
      </c>
      <c r="P167" t="b">
        <v>0</v>
      </c>
      <c r="Q167" t="b">
        <v>0</v>
      </c>
      <c r="R167" t="s">
        <v>28</v>
      </c>
      <c r="S167" s="8" t="str">
        <f t="shared" si="16"/>
        <v>technology</v>
      </c>
      <c r="T167" s="9" t="str">
        <f t="shared" si="20"/>
        <v>web</v>
      </c>
      <c r="V167" s="17">
        <f>IF(G167="successful",IF(H167&gt;='Statistical Analysis'!$D$16,"Outlier",0),0)</f>
        <v>0</v>
      </c>
      <c r="W167" s="17">
        <f>IF(G167="failed",IF(H167&gt;='Statistical Analysis'!$E$16,"Outlier",0),0)</f>
        <v>0</v>
      </c>
      <c r="Y167" s="25">
        <f>IF(G167="successful",((H167-'Statistical Analysis'!$D$4)/'Statistical Analysis'!$D$9),0)</f>
        <v>1.3068991182438332</v>
      </c>
      <c r="Z167" s="14">
        <f>IF(G167="failed",((H167-'Statistical Analysis'!$E$4)/'Statistical Analysis'!$E$9),0)</f>
        <v>0</v>
      </c>
      <c r="AC167" s="17">
        <f t="shared" si="17"/>
        <v>1.0666666666666667</v>
      </c>
    </row>
    <row r="168" spans="1:29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5"/>
        <v>1.3713265306122449</v>
      </c>
      <c r="G168" t="s">
        <v>20</v>
      </c>
      <c r="H168">
        <v>244</v>
      </c>
      <c r="I168" s="6">
        <f t="shared" si="14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18"/>
        <v>40534.25</v>
      </c>
      <c r="O168" s="13">
        <f t="shared" si="19"/>
        <v>40538.25</v>
      </c>
      <c r="P168" t="b">
        <v>0</v>
      </c>
      <c r="Q168" t="b">
        <v>0</v>
      </c>
      <c r="R168" t="s">
        <v>122</v>
      </c>
      <c r="S168" s="8" t="str">
        <f t="shared" si="16"/>
        <v>photography</v>
      </c>
      <c r="T168" s="9" t="str">
        <f t="shared" si="20"/>
        <v>photography books</v>
      </c>
      <c r="V168" s="17">
        <f>IF(G168="successful",IF(H168&gt;='Statistical Analysis'!$D$16,"Outlier",0),0)</f>
        <v>0</v>
      </c>
      <c r="W168" s="17">
        <f>IF(G168="failed",IF(H168&gt;='Statistical Analysis'!$E$16,"Outlier",0),0)</f>
        <v>0</v>
      </c>
      <c r="Y168" s="25">
        <f>IF(G168="successful",((H168-'Statistical Analysis'!$D$4)/'Statistical Analysis'!$D$9),0)</f>
        <v>-0.47948651937570386</v>
      </c>
      <c r="Z168" s="14">
        <f>IF(G168="failed",((H168-'Statistical Analysis'!$E$4)/'Statistical Analysis'!$E$9),0)</f>
        <v>0</v>
      </c>
      <c r="AC168" s="17">
        <f t="shared" si="17"/>
        <v>0.13333333333333333</v>
      </c>
    </row>
    <row r="169" spans="1:29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5"/>
        <v>4.155384615384615</v>
      </c>
      <c r="G169" t="s">
        <v>20</v>
      </c>
      <c r="H169">
        <v>146</v>
      </c>
      <c r="I169" s="6">
        <f t="shared" si="14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18"/>
        <v>41435.208333333336</v>
      </c>
      <c r="O169" s="13">
        <f t="shared" si="19"/>
        <v>41445.208333333336</v>
      </c>
      <c r="P169" t="b">
        <v>0</v>
      </c>
      <c r="Q169" t="b">
        <v>0</v>
      </c>
      <c r="R169" t="s">
        <v>33</v>
      </c>
      <c r="S169" s="8" t="str">
        <f t="shared" si="16"/>
        <v>theater</v>
      </c>
      <c r="T169" s="9" t="str">
        <f t="shared" si="20"/>
        <v>plays</v>
      </c>
      <c r="V169" s="17">
        <f>IF(G169="successful",IF(H169&gt;='Statistical Analysis'!$D$16,"Outlier",0),0)</f>
        <v>0</v>
      </c>
      <c r="W169" s="17">
        <f>IF(G169="failed",IF(H169&gt;='Statistical Analysis'!$E$16,"Outlier",0),0)</f>
        <v>0</v>
      </c>
      <c r="Y169" s="25">
        <f>IF(G169="successful",((H169-'Statistical Analysis'!$D$4)/'Statistical Analysis'!$D$9),0)</f>
        <v>-0.55688076892774396</v>
      </c>
      <c r="Z169" s="14">
        <f>IF(G169="failed",((H169-'Statistical Analysis'!$E$4)/'Statistical Analysis'!$E$9),0)</f>
        <v>0</v>
      </c>
      <c r="AC169" s="17">
        <f t="shared" si="17"/>
        <v>0.33333333333333331</v>
      </c>
    </row>
    <row r="170" spans="1:29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5"/>
        <v>0.3130913348946136</v>
      </c>
      <c r="G170" t="s">
        <v>14</v>
      </c>
      <c r="H170">
        <v>955</v>
      </c>
      <c r="I170" s="6">
        <f t="shared" si="14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18"/>
        <v>43518.25</v>
      </c>
      <c r="O170" s="13">
        <f t="shared" si="19"/>
        <v>43541.208333333328</v>
      </c>
      <c r="P170" t="b">
        <v>0</v>
      </c>
      <c r="Q170" t="b">
        <v>1</v>
      </c>
      <c r="R170" t="s">
        <v>60</v>
      </c>
      <c r="S170" s="8" t="str">
        <f t="shared" si="16"/>
        <v>music</v>
      </c>
      <c r="T170" s="9" t="str">
        <f t="shared" si="20"/>
        <v>indie rock</v>
      </c>
      <c r="V170" s="17">
        <f>IF(G170="successful",IF(H170&gt;='Statistical Analysis'!$D$16,"Outlier",0),0)</f>
        <v>0</v>
      </c>
      <c r="W170" s="17">
        <f>IF(G170="failed",IF(H170&gt;='Statistical Analysis'!$E$16,"Outlier",0),0)</f>
        <v>0</v>
      </c>
      <c r="Y170" s="25">
        <f>IF(G170="successful",((H170-'Statistical Analysis'!$D$4)/'Statistical Analysis'!$D$9),0)</f>
        <v>0</v>
      </c>
      <c r="Z170" s="14">
        <f>IF(G170="failed",((H170-'Statistical Analysis'!$E$4)/'Statistical Analysis'!$E$9),0)</f>
        <v>0.38478092642599548</v>
      </c>
      <c r="AC170" s="17">
        <f t="shared" si="17"/>
        <v>0.76527777777761608</v>
      </c>
    </row>
    <row r="171" spans="1:29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5"/>
        <v>4.240815450643777</v>
      </c>
      <c r="G171" t="s">
        <v>20</v>
      </c>
      <c r="H171">
        <v>1267</v>
      </c>
      <c r="I171" s="6">
        <f t="shared" si="14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18"/>
        <v>41077.208333333336</v>
      </c>
      <c r="O171" s="13">
        <f t="shared" si="19"/>
        <v>41105.208333333336</v>
      </c>
      <c r="P171" t="b">
        <v>0</v>
      </c>
      <c r="Q171" t="b">
        <v>1</v>
      </c>
      <c r="R171" t="s">
        <v>100</v>
      </c>
      <c r="S171" s="8" t="str">
        <f t="shared" si="16"/>
        <v>film &amp; video</v>
      </c>
      <c r="T171" s="9" t="str">
        <f t="shared" si="20"/>
        <v>shorts</v>
      </c>
      <c r="V171" s="17">
        <f>IF(G171="successful",IF(H171&gt;='Statistical Analysis'!$D$16,"Outlier",0),0)</f>
        <v>0</v>
      </c>
      <c r="W171" s="17">
        <f>IF(G171="failed",IF(H171&gt;='Statistical Analysis'!$E$16,"Outlier",0),0)</f>
        <v>0</v>
      </c>
      <c r="Y171" s="25">
        <f>IF(G171="successful",((H171-'Statistical Analysis'!$D$4)/'Statistical Analysis'!$D$9),0)</f>
        <v>0.32841467747875525</v>
      </c>
      <c r="Z171" s="14">
        <f>IF(G171="failed",((H171-'Statistical Analysis'!$E$4)/'Statistical Analysis'!$E$9),0)</f>
        <v>0</v>
      </c>
      <c r="AC171" s="17">
        <f t="shared" si="17"/>
        <v>0.93333333333333335</v>
      </c>
    </row>
    <row r="172" spans="1:29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5"/>
        <v>2.9388623072833599E-2</v>
      </c>
      <c r="G172" t="s">
        <v>14</v>
      </c>
      <c r="H172">
        <v>67</v>
      </c>
      <c r="I172" s="6">
        <f t="shared" si="14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18"/>
        <v>42950.208333333328</v>
      </c>
      <c r="O172" s="13">
        <f t="shared" si="19"/>
        <v>42957.208333333328</v>
      </c>
      <c r="P172" t="b">
        <v>0</v>
      </c>
      <c r="Q172" t="b">
        <v>0</v>
      </c>
      <c r="R172" t="s">
        <v>60</v>
      </c>
      <c r="S172" s="8" t="str">
        <f t="shared" si="16"/>
        <v>music</v>
      </c>
      <c r="T172" s="9" t="str">
        <f t="shared" si="20"/>
        <v>indie rock</v>
      </c>
      <c r="V172" s="17">
        <f>IF(G172="successful",IF(H172&gt;='Statistical Analysis'!$D$16,"Outlier",0),0)</f>
        <v>0</v>
      </c>
      <c r="W172" s="17">
        <f>IF(G172="failed",IF(H172&gt;='Statistical Analysis'!$E$16,"Outlier",0),0)</f>
        <v>0</v>
      </c>
      <c r="Y172" s="25">
        <f>IF(G172="successful",((H172-'Statistical Analysis'!$D$4)/'Statistical Analysis'!$D$9),0)</f>
        <v>0</v>
      </c>
      <c r="Z172" s="14">
        <f>IF(G172="failed",((H172-'Statistical Analysis'!$E$4)/'Statistical Analysis'!$E$9),0)</f>
        <v>-0.54023177966765135</v>
      </c>
      <c r="AC172" s="17">
        <f t="shared" si="17"/>
        <v>0.23333333333333334</v>
      </c>
    </row>
    <row r="173" spans="1:29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5"/>
        <v>0.1063265306122449</v>
      </c>
      <c r="G173" t="s">
        <v>14</v>
      </c>
      <c r="H173">
        <v>5</v>
      </c>
      <c r="I173" s="6">
        <f t="shared" si="14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18"/>
        <v>41718.208333333336</v>
      </c>
      <c r="O173" s="13">
        <f t="shared" si="19"/>
        <v>41740.208333333336</v>
      </c>
      <c r="P173" t="b">
        <v>0</v>
      </c>
      <c r="Q173" t="b">
        <v>0</v>
      </c>
      <c r="R173" t="s">
        <v>206</v>
      </c>
      <c r="S173" s="8" t="str">
        <f t="shared" si="16"/>
        <v>publishing</v>
      </c>
      <c r="T173" s="9" t="str">
        <f t="shared" si="20"/>
        <v>translations</v>
      </c>
      <c r="V173" s="17">
        <f>IF(G173="successful",IF(H173&gt;='Statistical Analysis'!$D$16,"Outlier",0),0)</f>
        <v>0</v>
      </c>
      <c r="W173" s="17">
        <f>IF(G173="failed",IF(H173&gt;='Statistical Analysis'!$E$16,"Outlier",0),0)</f>
        <v>0</v>
      </c>
      <c r="Y173" s="25">
        <f>IF(G173="successful",((H173-'Statistical Analysis'!$D$4)/'Statistical Analysis'!$D$9),0)</f>
        <v>0</v>
      </c>
      <c r="Z173" s="14">
        <f>IF(G173="failed",((H173-'Statistical Analysis'!$E$4)/'Statistical Analysis'!$E$9),0)</f>
        <v>-0.60481600013815373</v>
      </c>
      <c r="AC173" s="17">
        <f t="shared" si="17"/>
        <v>0.73333333333333328</v>
      </c>
    </row>
    <row r="174" spans="1:29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5"/>
        <v>0.82874999999999999</v>
      </c>
      <c r="G174" t="s">
        <v>14</v>
      </c>
      <c r="H174">
        <v>26</v>
      </c>
      <c r="I174" s="6">
        <f t="shared" si="14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18"/>
        <v>41839.208333333336</v>
      </c>
      <c r="O174" s="13">
        <f t="shared" si="19"/>
        <v>41854.208333333336</v>
      </c>
      <c r="P174" t="b">
        <v>0</v>
      </c>
      <c r="Q174" t="b">
        <v>1</v>
      </c>
      <c r="R174" t="s">
        <v>42</v>
      </c>
      <c r="S174" s="8" t="str">
        <f t="shared" si="16"/>
        <v>film &amp; video</v>
      </c>
      <c r="T174" s="9" t="str">
        <f t="shared" si="20"/>
        <v>documentary</v>
      </c>
      <c r="V174" s="17">
        <f>IF(G174="successful",IF(H174&gt;='Statistical Analysis'!$D$16,"Outlier",0),0)</f>
        <v>0</v>
      </c>
      <c r="W174" s="17">
        <f>IF(G174="failed",IF(H174&gt;='Statistical Analysis'!$E$16,"Outlier",0),0)</f>
        <v>0</v>
      </c>
      <c r="Y174" s="25">
        <f>IF(G174="successful",((H174-'Statistical Analysis'!$D$4)/'Statistical Analysis'!$D$9),0)</f>
        <v>0</v>
      </c>
      <c r="Z174" s="14">
        <f>IF(G174="failed",((H174-'Statistical Analysis'!$E$4)/'Statistical Analysis'!$E$9),0)</f>
        <v>-0.58294069965620943</v>
      </c>
      <c r="AC174" s="17">
        <f t="shared" si="17"/>
        <v>0.5</v>
      </c>
    </row>
    <row r="175" spans="1:29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5"/>
        <v>1.6301447776628748</v>
      </c>
      <c r="G175" t="s">
        <v>20</v>
      </c>
      <c r="H175">
        <v>1561</v>
      </c>
      <c r="I175" s="6">
        <f t="shared" si="14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18"/>
        <v>41412.208333333336</v>
      </c>
      <c r="O175" s="13">
        <f t="shared" si="19"/>
        <v>41418.208333333336</v>
      </c>
      <c r="P175" t="b">
        <v>0</v>
      </c>
      <c r="Q175" t="b">
        <v>0</v>
      </c>
      <c r="R175" t="s">
        <v>33</v>
      </c>
      <c r="S175" s="8" t="str">
        <f t="shared" si="16"/>
        <v>theater</v>
      </c>
      <c r="T175" s="9" t="str">
        <f t="shared" si="20"/>
        <v>plays</v>
      </c>
      <c r="V175" s="17">
        <f>IF(G175="successful",IF(H175&gt;='Statistical Analysis'!$D$16,"Outlier",0),0)</f>
        <v>0</v>
      </c>
      <c r="W175" s="17">
        <f>IF(G175="failed",IF(H175&gt;='Statistical Analysis'!$E$16,"Outlier",0),0)</f>
        <v>0</v>
      </c>
      <c r="Y175" s="25">
        <f>IF(G175="successful",((H175-'Statistical Analysis'!$D$4)/'Statistical Analysis'!$D$9),0)</f>
        <v>0.5605974261348754</v>
      </c>
      <c r="Z175" s="14">
        <f>IF(G175="failed",((H175-'Statistical Analysis'!$E$4)/'Statistical Analysis'!$E$9),0)</f>
        <v>0</v>
      </c>
      <c r="AC175" s="17">
        <f t="shared" si="17"/>
        <v>0.2</v>
      </c>
    </row>
    <row r="176" spans="1:29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5"/>
        <v>8.9466666666666672</v>
      </c>
      <c r="G176" t="s">
        <v>20</v>
      </c>
      <c r="H176">
        <v>48</v>
      </c>
      <c r="I176" s="6">
        <f t="shared" si="14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18"/>
        <v>42282.208333333328</v>
      </c>
      <c r="O176" s="13">
        <f t="shared" si="19"/>
        <v>42283.208333333328</v>
      </c>
      <c r="P176" t="b">
        <v>0</v>
      </c>
      <c r="Q176" t="b">
        <v>1</v>
      </c>
      <c r="R176" t="s">
        <v>65</v>
      </c>
      <c r="S176" s="8" t="str">
        <f t="shared" si="16"/>
        <v>technology</v>
      </c>
      <c r="T176" s="9" t="str">
        <f t="shared" si="20"/>
        <v>wearables</v>
      </c>
      <c r="V176" s="17">
        <f>IF(G176="successful",IF(H176&gt;='Statistical Analysis'!$D$16,"Outlier",0),0)</f>
        <v>0</v>
      </c>
      <c r="W176" s="17">
        <f>IF(G176="failed",IF(H176&gt;='Statistical Analysis'!$E$16,"Outlier",0),0)</f>
        <v>0</v>
      </c>
      <c r="Y176" s="25">
        <f>IF(G176="successful",((H176-'Statistical Analysis'!$D$4)/'Statistical Analysis'!$D$9),0)</f>
        <v>-0.63427501847978396</v>
      </c>
      <c r="Z176" s="14">
        <f>IF(G176="failed",((H176-'Statistical Analysis'!$E$4)/'Statistical Analysis'!$E$9),0)</f>
        <v>0</v>
      </c>
      <c r="AC176" s="17">
        <f t="shared" si="17"/>
        <v>3.3333333333333333E-2</v>
      </c>
    </row>
    <row r="177" spans="1:29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5"/>
        <v>0.26191501103752757</v>
      </c>
      <c r="G177" t="s">
        <v>14</v>
      </c>
      <c r="H177">
        <v>1130</v>
      </c>
      <c r="I177" s="6">
        <f t="shared" si="14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18"/>
        <v>42613.208333333328</v>
      </c>
      <c r="O177" s="13">
        <f t="shared" si="19"/>
        <v>42632.208333333328</v>
      </c>
      <c r="P177" t="b">
        <v>0</v>
      </c>
      <c r="Q177" t="b">
        <v>0</v>
      </c>
      <c r="R177" t="s">
        <v>33</v>
      </c>
      <c r="S177" s="8" t="str">
        <f t="shared" si="16"/>
        <v>theater</v>
      </c>
      <c r="T177" s="9" t="str">
        <f t="shared" si="20"/>
        <v>plays</v>
      </c>
      <c r="V177" s="17">
        <f>IF(G177="successful",IF(H177&gt;='Statistical Analysis'!$D$16,"Outlier",0),0)</f>
        <v>0</v>
      </c>
      <c r="W177" s="17">
        <f>IF(G177="failed",IF(H177&gt;='Statistical Analysis'!$E$16,"Outlier",0),0)</f>
        <v>0</v>
      </c>
      <c r="Y177" s="25">
        <f>IF(G177="successful",((H177-'Statistical Analysis'!$D$4)/'Statistical Analysis'!$D$9),0)</f>
        <v>0</v>
      </c>
      <c r="Z177" s="14">
        <f>IF(G177="failed",((H177-'Statistical Analysis'!$E$4)/'Statistical Analysis'!$E$9),0)</f>
        <v>0.56707509710886506</v>
      </c>
      <c r="AC177" s="17">
        <f t="shared" si="17"/>
        <v>0.6333333333333333</v>
      </c>
    </row>
    <row r="178" spans="1:29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5"/>
        <v>0.74834782608695649</v>
      </c>
      <c r="G178" t="s">
        <v>14</v>
      </c>
      <c r="H178">
        <v>782</v>
      </c>
      <c r="I178" s="6">
        <f t="shared" si="14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18"/>
        <v>42616.208333333328</v>
      </c>
      <c r="O178" s="13">
        <f t="shared" si="19"/>
        <v>42625.208333333328</v>
      </c>
      <c r="P178" t="b">
        <v>0</v>
      </c>
      <c r="Q178" t="b">
        <v>0</v>
      </c>
      <c r="R178" t="s">
        <v>33</v>
      </c>
      <c r="S178" s="8" t="str">
        <f t="shared" si="16"/>
        <v>theater</v>
      </c>
      <c r="T178" s="9" t="str">
        <f t="shared" si="20"/>
        <v>plays</v>
      </c>
      <c r="V178" s="17">
        <f>IF(G178="successful",IF(H178&gt;='Statistical Analysis'!$D$16,"Outlier",0),0)</f>
        <v>0</v>
      </c>
      <c r="W178" s="17">
        <f>IF(G178="failed",IF(H178&gt;='Statistical Analysis'!$E$16,"Outlier",0),0)</f>
        <v>0</v>
      </c>
      <c r="Y178" s="25">
        <f>IF(G178="successful",((H178-'Statistical Analysis'!$D$4)/'Statistical Analysis'!$D$9),0)</f>
        <v>0</v>
      </c>
      <c r="Z178" s="14">
        <f>IF(G178="failed",((H178-'Statistical Analysis'!$E$4)/'Statistical Analysis'!$E$9),0)</f>
        <v>0.20457011769378727</v>
      </c>
      <c r="AC178" s="17">
        <f t="shared" si="17"/>
        <v>0.3</v>
      </c>
    </row>
    <row r="179" spans="1:29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5"/>
        <v>4.1647680412371137</v>
      </c>
      <c r="G179" t="s">
        <v>20</v>
      </c>
      <c r="H179">
        <v>2739</v>
      </c>
      <c r="I179" s="6">
        <f t="shared" si="14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18"/>
        <v>40497.25</v>
      </c>
      <c r="O179" s="13">
        <f t="shared" si="19"/>
        <v>40522.25</v>
      </c>
      <c r="P179" t="b">
        <v>0</v>
      </c>
      <c r="Q179" t="b">
        <v>0</v>
      </c>
      <c r="R179" t="s">
        <v>33</v>
      </c>
      <c r="S179" s="8" t="str">
        <f t="shared" si="16"/>
        <v>theater</v>
      </c>
      <c r="T179" s="9" t="str">
        <f t="shared" si="20"/>
        <v>plays</v>
      </c>
      <c r="V179" s="17">
        <f>IF(G179="successful",IF(H179&gt;='Statistical Analysis'!$D$16,"Outlier",0),0)</f>
        <v>0</v>
      </c>
      <c r="W179" s="17">
        <f>IF(G179="failed",IF(H179&gt;='Statistical Analysis'!$E$16,"Outlier",0),0)</f>
        <v>0</v>
      </c>
      <c r="Y179" s="25">
        <f>IF(G179="successful",((H179-'Statistical Analysis'!$D$4)/'Statistical Analysis'!$D$9),0)</f>
        <v>1.4909078952400101</v>
      </c>
      <c r="Z179" s="14">
        <f>IF(G179="failed",((H179-'Statistical Analysis'!$E$4)/'Statistical Analysis'!$E$9),0)</f>
        <v>0</v>
      </c>
      <c r="AC179" s="17">
        <f t="shared" si="17"/>
        <v>0.83333333333333337</v>
      </c>
    </row>
    <row r="180" spans="1:29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5"/>
        <v>0.96208333333333329</v>
      </c>
      <c r="G180" t="s">
        <v>14</v>
      </c>
      <c r="H180">
        <v>210</v>
      </c>
      <c r="I180" s="6">
        <f t="shared" si="14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18"/>
        <v>42999.208333333328</v>
      </c>
      <c r="O180" s="13">
        <f t="shared" si="19"/>
        <v>43008.208333333328</v>
      </c>
      <c r="P180" t="b">
        <v>0</v>
      </c>
      <c r="Q180" t="b">
        <v>0</v>
      </c>
      <c r="R180" t="s">
        <v>17</v>
      </c>
      <c r="S180" s="8" t="str">
        <f t="shared" si="16"/>
        <v>food</v>
      </c>
      <c r="T180" s="9" t="str">
        <f t="shared" si="20"/>
        <v>food trucks</v>
      </c>
      <c r="V180" s="17">
        <f>IF(G180="successful",IF(H180&gt;='Statistical Analysis'!$D$16,"Outlier",0),0)</f>
        <v>0</v>
      </c>
      <c r="W180" s="17">
        <f>IF(G180="failed",IF(H180&gt;='Statistical Analysis'!$E$16,"Outlier",0),0)</f>
        <v>0</v>
      </c>
      <c r="Y180" s="25">
        <f>IF(G180="successful",((H180-'Statistical Analysis'!$D$4)/'Statistical Analysis'!$D$9),0)</f>
        <v>0</v>
      </c>
      <c r="Z180" s="14">
        <f>IF(G180="failed",((H180-'Statistical Analysis'!$E$4)/'Statistical Analysis'!$E$9),0)</f>
        <v>-0.39127140019536366</v>
      </c>
      <c r="AC180" s="17">
        <f t="shared" si="17"/>
        <v>0.3</v>
      </c>
    </row>
    <row r="181" spans="1:29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5"/>
        <v>3.5771910112359548</v>
      </c>
      <c r="G181" t="s">
        <v>20</v>
      </c>
      <c r="H181">
        <v>3537</v>
      </c>
      <c r="I181" s="6">
        <f t="shared" si="14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18"/>
        <v>41350.208333333336</v>
      </c>
      <c r="O181" s="13">
        <f t="shared" si="19"/>
        <v>41351.208333333336</v>
      </c>
      <c r="P181" t="b">
        <v>0</v>
      </c>
      <c r="Q181" t="b">
        <v>1</v>
      </c>
      <c r="R181" t="s">
        <v>33</v>
      </c>
      <c r="S181" s="8" t="str">
        <f t="shared" si="16"/>
        <v>theater</v>
      </c>
      <c r="T181" s="9" t="str">
        <f t="shared" si="20"/>
        <v>plays</v>
      </c>
      <c r="V181" s="17" t="str">
        <f>IF(G181="successful",IF(H181&gt;='Statistical Analysis'!$D$16,"Outlier",0),0)</f>
        <v>Outlier</v>
      </c>
      <c r="W181" s="17">
        <f>IF(G181="failed",IF(H181&gt;='Statistical Analysis'!$E$16,"Outlier",0),0)</f>
        <v>0</v>
      </c>
      <c r="Y181" s="25">
        <f>IF(G181="successful",((H181-'Statistical Analysis'!$D$4)/'Statistical Analysis'!$D$9),0)</f>
        <v>2.1211182130209076</v>
      </c>
      <c r="Z181" s="14">
        <f>IF(G181="failed",((H181-'Statistical Analysis'!$E$4)/'Statistical Analysis'!$E$9),0)</f>
        <v>0</v>
      </c>
      <c r="AC181" s="17">
        <f t="shared" si="17"/>
        <v>3.3333333333333333E-2</v>
      </c>
    </row>
    <row r="182" spans="1:29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5"/>
        <v>3.0845714285714285</v>
      </c>
      <c r="G182" t="s">
        <v>20</v>
      </c>
      <c r="H182">
        <v>2107</v>
      </c>
      <c r="I182" s="6">
        <f t="shared" si="14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18"/>
        <v>40259.208333333336</v>
      </c>
      <c r="O182" s="13">
        <f t="shared" si="19"/>
        <v>40264.208333333336</v>
      </c>
      <c r="P182" t="b">
        <v>0</v>
      </c>
      <c r="Q182" t="b">
        <v>0</v>
      </c>
      <c r="R182" t="s">
        <v>65</v>
      </c>
      <c r="S182" s="8" t="str">
        <f t="shared" si="16"/>
        <v>technology</v>
      </c>
      <c r="T182" s="9" t="str">
        <f t="shared" si="20"/>
        <v>wearables</v>
      </c>
      <c r="V182" s="17">
        <f>IF(G182="successful",IF(H182&gt;='Statistical Analysis'!$D$16,"Outlier",0),0)</f>
        <v>0</v>
      </c>
      <c r="W182" s="17">
        <f>IF(G182="failed",IF(H182&gt;='Statistical Analysis'!$E$16,"Outlier",0),0)</f>
        <v>0</v>
      </c>
      <c r="Y182" s="25">
        <f>IF(G182="successful",((H182-'Statistical Analysis'!$D$4)/'Statistical Analysis'!$D$9),0)</f>
        <v>0.99179395935338444</v>
      </c>
      <c r="Z182" s="14">
        <f>IF(G182="failed",((H182-'Statistical Analysis'!$E$4)/'Statistical Analysis'!$E$9),0)</f>
        <v>0</v>
      </c>
      <c r="AC182" s="17">
        <f t="shared" si="17"/>
        <v>0.16666666666666666</v>
      </c>
    </row>
    <row r="183" spans="1:29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5"/>
        <v>0.61802325581395345</v>
      </c>
      <c r="G183" t="s">
        <v>14</v>
      </c>
      <c r="H183">
        <v>136</v>
      </c>
      <c r="I183" s="6">
        <f t="shared" si="14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18"/>
        <v>43012.208333333328</v>
      </c>
      <c r="O183" s="13">
        <f t="shared" si="19"/>
        <v>43030.208333333328</v>
      </c>
      <c r="P183" t="b">
        <v>0</v>
      </c>
      <c r="Q183" t="b">
        <v>0</v>
      </c>
      <c r="R183" t="s">
        <v>28</v>
      </c>
      <c r="S183" s="8" t="str">
        <f t="shared" si="16"/>
        <v>technology</v>
      </c>
      <c r="T183" s="9" t="str">
        <f t="shared" si="20"/>
        <v>web</v>
      </c>
      <c r="V183" s="17">
        <f>IF(G183="successful",IF(H183&gt;='Statistical Analysis'!$D$16,"Outlier",0),0)</f>
        <v>0</v>
      </c>
      <c r="W183" s="17">
        <f>IF(G183="failed",IF(H183&gt;='Statistical Analysis'!$E$16,"Outlier",0),0)</f>
        <v>0</v>
      </c>
      <c r="Y183" s="25">
        <f>IF(G183="successful",((H183-'Statistical Analysis'!$D$4)/'Statistical Analysis'!$D$9),0)</f>
        <v>0</v>
      </c>
      <c r="Z183" s="14">
        <f>IF(G183="failed",((H183-'Statistical Analysis'!$E$4)/'Statistical Analysis'!$E$9),0)</f>
        <v>-0.46835579236983421</v>
      </c>
      <c r="AC183" s="17">
        <f t="shared" si="17"/>
        <v>0.6</v>
      </c>
    </row>
    <row r="184" spans="1:29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5"/>
        <v>7.2232472324723247</v>
      </c>
      <c r="G184" t="s">
        <v>20</v>
      </c>
      <c r="H184">
        <v>3318</v>
      </c>
      <c r="I184" s="6">
        <f t="shared" si="14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18"/>
        <v>43631.208333333328</v>
      </c>
      <c r="O184" s="13">
        <f t="shared" si="19"/>
        <v>43647.208333333328</v>
      </c>
      <c r="P184" t="b">
        <v>0</v>
      </c>
      <c r="Q184" t="b">
        <v>0</v>
      </c>
      <c r="R184" t="s">
        <v>33</v>
      </c>
      <c r="S184" s="8" t="str">
        <f t="shared" si="16"/>
        <v>theater</v>
      </c>
      <c r="T184" s="9" t="str">
        <f t="shared" si="20"/>
        <v>plays</v>
      </c>
      <c r="V184" s="17" t="str">
        <f>IF(G184="successful",IF(H184&gt;='Statistical Analysis'!$D$16,"Outlier",0),0)</f>
        <v>Outlier</v>
      </c>
      <c r="W184" s="17">
        <f>IF(G184="failed",IF(H184&gt;='Statistical Analysis'!$E$16,"Outlier",0),0)</f>
        <v>0</v>
      </c>
      <c r="Y184" s="25">
        <f>IF(G184="successful",((H184-'Statistical Analysis'!$D$4)/'Statistical Analysis'!$D$9),0)</f>
        <v>1.9481657573893079</v>
      </c>
      <c r="Z184" s="14">
        <f>IF(G184="failed",((H184-'Statistical Analysis'!$E$4)/'Statistical Analysis'!$E$9),0)</f>
        <v>0</v>
      </c>
      <c r="AC184" s="17">
        <f t="shared" si="17"/>
        <v>0.53333333333333333</v>
      </c>
    </row>
    <row r="185" spans="1:29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5"/>
        <v>0.69117647058823528</v>
      </c>
      <c r="G185" t="s">
        <v>14</v>
      </c>
      <c r="H185">
        <v>86</v>
      </c>
      <c r="I185" s="6">
        <f t="shared" si="14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18"/>
        <v>40430.208333333336</v>
      </c>
      <c r="O185" s="13">
        <f t="shared" si="19"/>
        <v>40443.208333333336</v>
      </c>
      <c r="P185" t="b">
        <v>0</v>
      </c>
      <c r="Q185" t="b">
        <v>0</v>
      </c>
      <c r="R185" t="s">
        <v>23</v>
      </c>
      <c r="S185" s="8" t="str">
        <f t="shared" si="16"/>
        <v>music</v>
      </c>
      <c r="T185" s="9" t="str">
        <f t="shared" si="20"/>
        <v>rock</v>
      </c>
      <c r="V185" s="17">
        <f>IF(G185="successful",IF(H185&gt;='Statistical Analysis'!$D$16,"Outlier",0),0)</f>
        <v>0</v>
      </c>
      <c r="W185" s="17">
        <f>IF(G185="failed",IF(H185&gt;='Statistical Analysis'!$E$16,"Outlier",0),0)</f>
        <v>0</v>
      </c>
      <c r="Y185" s="25">
        <f>IF(G185="successful",((H185-'Statistical Analysis'!$D$4)/'Statistical Analysis'!$D$9),0)</f>
        <v>0</v>
      </c>
      <c r="Z185" s="14">
        <f>IF(G185="failed",((H185-'Statistical Analysis'!$E$4)/'Statistical Analysis'!$E$9),0)</f>
        <v>-0.52043984113636843</v>
      </c>
      <c r="AC185" s="17">
        <f t="shared" si="17"/>
        <v>0.43333333333333335</v>
      </c>
    </row>
    <row r="186" spans="1:29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5"/>
        <v>2.9305555555555554</v>
      </c>
      <c r="G186" t="s">
        <v>20</v>
      </c>
      <c r="H186">
        <v>340</v>
      </c>
      <c r="I186" s="6">
        <f t="shared" si="14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18"/>
        <v>43588.208333333328</v>
      </c>
      <c r="O186" s="13">
        <f t="shared" si="19"/>
        <v>43589.208333333328</v>
      </c>
      <c r="P186" t="b">
        <v>0</v>
      </c>
      <c r="Q186" t="b">
        <v>0</v>
      </c>
      <c r="R186" t="s">
        <v>33</v>
      </c>
      <c r="S186" s="8" t="str">
        <f t="shared" si="16"/>
        <v>theater</v>
      </c>
      <c r="T186" s="9" t="str">
        <f t="shared" si="20"/>
        <v>plays</v>
      </c>
      <c r="V186" s="17">
        <f>IF(G186="successful",IF(H186&gt;='Statistical Analysis'!$D$16,"Outlier",0),0)</f>
        <v>0</v>
      </c>
      <c r="W186" s="17">
        <f>IF(G186="failed",IF(H186&gt;='Statistical Analysis'!$E$16,"Outlier",0),0)</f>
        <v>0</v>
      </c>
      <c r="Y186" s="25">
        <f>IF(G186="successful",((H186-'Statistical Analysis'!$D$4)/'Statistical Analysis'!$D$9),0)</f>
        <v>-0.40367174430431768</v>
      </c>
      <c r="Z186" s="14">
        <f>IF(G186="failed",((H186-'Statistical Analysis'!$E$4)/'Statistical Analysis'!$E$9),0)</f>
        <v>0</v>
      </c>
      <c r="AC186" s="17">
        <f t="shared" si="17"/>
        <v>3.3333333333333333E-2</v>
      </c>
    </row>
    <row r="187" spans="1:29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5"/>
        <v>0.71799999999999997</v>
      </c>
      <c r="G187" t="s">
        <v>14</v>
      </c>
      <c r="H187">
        <v>19</v>
      </c>
      <c r="I187" s="6">
        <f t="shared" si="14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18"/>
        <v>43233.208333333328</v>
      </c>
      <c r="O187" s="13">
        <f t="shared" si="19"/>
        <v>43244.208333333328</v>
      </c>
      <c r="P187" t="b">
        <v>0</v>
      </c>
      <c r="Q187" t="b">
        <v>0</v>
      </c>
      <c r="R187" t="s">
        <v>269</v>
      </c>
      <c r="S187" s="8" t="str">
        <f t="shared" si="16"/>
        <v>film &amp; video</v>
      </c>
      <c r="T187" s="9" t="str">
        <f t="shared" si="20"/>
        <v>television</v>
      </c>
      <c r="V187" s="17">
        <f>IF(G187="successful",IF(H187&gt;='Statistical Analysis'!$D$16,"Outlier",0),0)</f>
        <v>0</v>
      </c>
      <c r="W187" s="17">
        <f>IF(G187="failed",IF(H187&gt;='Statistical Analysis'!$E$16,"Outlier",0),0)</f>
        <v>0</v>
      </c>
      <c r="Y187" s="25">
        <f>IF(G187="successful",((H187-'Statistical Analysis'!$D$4)/'Statistical Analysis'!$D$9),0)</f>
        <v>0</v>
      </c>
      <c r="Z187" s="14">
        <f>IF(G187="failed",((H187-'Statistical Analysis'!$E$4)/'Statistical Analysis'!$E$9),0)</f>
        <v>-0.59023246648352423</v>
      </c>
      <c r="AC187" s="17">
        <f t="shared" si="17"/>
        <v>0.36666666666666664</v>
      </c>
    </row>
    <row r="188" spans="1:29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5"/>
        <v>0.31934684684684683</v>
      </c>
      <c r="G188" t="s">
        <v>14</v>
      </c>
      <c r="H188">
        <v>886</v>
      </c>
      <c r="I188" s="6">
        <f t="shared" si="14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18"/>
        <v>41782.208333333336</v>
      </c>
      <c r="O188" s="13">
        <f t="shared" si="19"/>
        <v>41797.208333333336</v>
      </c>
      <c r="P188" t="b">
        <v>0</v>
      </c>
      <c r="Q188" t="b">
        <v>0</v>
      </c>
      <c r="R188" t="s">
        <v>33</v>
      </c>
      <c r="S188" s="8" t="str">
        <f t="shared" si="16"/>
        <v>theater</v>
      </c>
      <c r="T188" s="9" t="str">
        <f t="shared" si="20"/>
        <v>plays</v>
      </c>
      <c r="V188" s="17">
        <f>IF(G188="successful",IF(H188&gt;='Statistical Analysis'!$D$16,"Outlier",0),0)</f>
        <v>0</v>
      </c>
      <c r="W188" s="17">
        <f>IF(G188="failed",IF(H188&gt;='Statistical Analysis'!$E$16,"Outlier",0),0)</f>
        <v>0</v>
      </c>
      <c r="Y188" s="25">
        <f>IF(G188="successful",((H188-'Statistical Analysis'!$D$4)/'Statistical Analysis'!$D$9),0)</f>
        <v>0</v>
      </c>
      <c r="Z188" s="14">
        <f>IF(G188="failed",((H188-'Statistical Analysis'!$E$4)/'Statistical Analysis'!$E$9),0)</f>
        <v>0.31290493912817835</v>
      </c>
      <c r="AC188" s="17">
        <f t="shared" si="17"/>
        <v>0.5</v>
      </c>
    </row>
    <row r="189" spans="1:29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5"/>
        <v>2.2987375415282392</v>
      </c>
      <c r="G189" t="s">
        <v>20</v>
      </c>
      <c r="H189">
        <v>1442</v>
      </c>
      <c r="I189" s="6">
        <f t="shared" si="14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18"/>
        <v>41328.25</v>
      </c>
      <c r="O189" s="13">
        <f t="shared" si="19"/>
        <v>41356.208333333336</v>
      </c>
      <c r="P189" t="b">
        <v>0</v>
      </c>
      <c r="Q189" t="b">
        <v>1</v>
      </c>
      <c r="R189" t="s">
        <v>100</v>
      </c>
      <c r="S189" s="8" t="str">
        <f t="shared" si="16"/>
        <v>film &amp; video</v>
      </c>
      <c r="T189" s="9" t="str">
        <f t="shared" si="20"/>
        <v>shorts</v>
      </c>
      <c r="V189" s="17">
        <f>IF(G189="successful",IF(H189&gt;='Statistical Analysis'!$D$16,"Outlier",0),0)</f>
        <v>0</v>
      </c>
      <c r="W189" s="17">
        <f>IF(G189="failed",IF(H189&gt;='Statistical Analysis'!$E$16,"Outlier",0),0)</f>
        <v>0</v>
      </c>
      <c r="Y189" s="25">
        <f>IF(G189="successful",((H189-'Statistical Analysis'!$D$4)/'Statistical Analysis'!$D$9),0)</f>
        <v>0.46661869453596966</v>
      </c>
      <c r="Z189" s="14">
        <f>IF(G189="failed",((H189-'Statistical Analysis'!$E$4)/'Statistical Analysis'!$E$9),0)</f>
        <v>0</v>
      </c>
      <c r="AC189" s="17">
        <f t="shared" si="17"/>
        <v>0.93194444444452529</v>
      </c>
    </row>
    <row r="190" spans="1:29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5"/>
        <v>0.3201219512195122</v>
      </c>
      <c r="G190" t="s">
        <v>14</v>
      </c>
      <c r="H190">
        <v>35</v>
      </c>
      <c r="I190" s="6">
        <f t="shared" si="14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18"/>
        <v>41975.25</v>
      </c>
      <c r="O190" s="13">
        <f t="shared" si="19"/>
        <v>41976.25</v>
      </c>
      <c r="P190" t="b">
        <v>0</v>
      </c>
      <c r="Q190" t="b">
        <v>0</v>
      </c>
      <c r="R190" t="s">
        <v>33</v>
      </c>
      <c r="S190" s="8" t="str">
        <f t="shared" si="16"/>
        <v>theater</v>
      </c>
      <c r="T190" s="9" t="str">
        <f t="shared" si="20"/>
        <v>plays</v>
      </c>
      <c r="V190" s="17">
        <f>IF(G190="successful",IF(H190&gt;='Statistical Analysis'!$D$16,"Outlier",0),0)</f>
        <v>0</v>
      </c>
      <c r="W190" s="17">
        <f>IF(G190="failed",IF(H190&gt;='Statistical Analysis'!$E$16,"Outlier",0),0)</f>
        <v>0</v>
      </c>
      <c r="Y190" s="25">
        <f>IF(G190="successful",((H190-'Statistical Analysis'!$D$4)/'Statistical Analysis'!$D$9),0)</f>
        <v>0</v>
      </c>
      <c r="Z190" s="14">
        <f>IF(G190="failed",((H190-'Statistical Analysis'!$E$4)/'Statistical Analysis'!$E$9),0)</f>
        <v>-0.57356557087823323</v>
      </c>
      <c r="AC190" s="17">
        <f t="shared" si="17"/>
        <v>3.3333333333333333E-2</v>
      </c>
    </row>
    <row r="191" spans="1:29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5"/>
        <v>0.23525352848928385</v>
      </c>
      <c r="G191" t="s">
        <v>74</v>
      </c>
      <c r="H191">
        <v>441</v>
      </c>
      <c r="I191" s="6">
        <f t="shared" si="14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18"/>
        <v>42433.25</v>
      </c>
      <c r="O191" s="13">
        <f t="shared" si="19"/>
        <v>42433.25</v>
      </c>
      <c r="P191" t="b">
        <v>0</v>
      </c>
      <c r="Q191" t="b">
        <v>0</v>
      </c>
      <c r="R191" t="s">
        <v>33</v>
      </c>
      <c r="S191" s="8" t="str">
        <f t="shared" si="16"/>
        <v>theater</v>
      </c>
      <c r="T191" s="9" t="str">
        <f t="shared" si="20"/>
        <v>plays</v>
      </c>
      <c r="V191" s="17">
        <f>IF(G191="successful",IF(H191&gt;='Statistical Analysis'!$D$16,"Outlier",0),0)</f>
        <v>0</v>
      </c>
      <c r="W191" s="17">
        <f>IF(G191="failed",IF(H191&gt;='Statistical Analysis'!$E$16,"Outlier",0),0)</f>
        <v>0</v>
      </c>
      <c r="Y191" s="25">
        <f>IF(G191="successful",((H191-'Statistical Analysis'!$D$4)/'Statistical Analysis'!$D$9),0)</f>
        <v>0</v>
      </c>
      <c r="Z191" s="14">
        <f>IF(G191="failed",((H191-'Statistical Analysis'!$E$4)/'Statistical Analysis'!$E$9),0)</f>
        <v>0</v>
      </c>
      <c r="AC191" s="17">
        <f t="shared" si="17"/>
        <v>0</v>
      </c>
    </row>
    <row r="192" spans="1:29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5"/>
        <v>0.68594594594594593</v>
      </c>
      <c r="G192" t="s">
        <v>14</v>
      </c>
      <c r="H192">
        <v>24</v>
      </c>
      <c r="I192" s="6">
        <f t="shared" si="14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18"/>
        <v>41429.208333333336</v>
      </c>
      <c r="O192" s="13">
        <f t="shared" si="19"/>
        <v>41430.208333333336</v>
      </c>
      <c r="P192" t="b">
        <v>0</v>
      </c>
      <c r="Q192" t="b">
        <v>1</v>
      </c>
      <c r="R192" t="s">
        <v>33</v>
      </c>
      <c r="S192" s="8" t="str">
        <f t="shared" si="16"/>
        <v>theater</v>
      </c>
      <c r="T192" s="9" t="str">
        <f t="shared" si="20"/>
        <v>plays</v>
      </c>
      <c r="V192" s="17">
        <f>IF(G192="successful",IF(H192&gt;='Statistical Analysis'!$D$16,"Outlier",0),0)</f>
        <v>0</v>
      </c>
      <c r="W192" s="17">
        <f>IF(G192="failed",IF(H192&gt;='Statistical Analysis'!$E$16,"Outlier",0),0)</f>
        <v>0</v>
      </c>
      <c r="Y192" s="25">
        <f>IF(G192="successful",((H192-'Statistical Analysis'!$D$4)/'Statistical Analysis'!$D$9),0)</f>
        <v>0</v>
      </c>
      <c r="Z192" s="14">
        <f>IF(G192="failed",((H192-'Statistical Analysis'!$E$4)/'Statistical Analysis'!$E$9),0)</f>
        <v>-0.58502406160687082</v>
      </c>
      <c r="AC192" s="17">
        <f t="shared" si="17"/>
        <v>3.3333333333333333E-2</v>
      </c>
    </row>
    <row r="193" spans="1:29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5"/>
        <v>0.37952380952380954</v>
      </c>
      <c r="G193" t="s">
        <v>14</v>
      </c>
      <c r="H193">
        <v>86</v>
      </c>
      <c r="I193" s="6">
        <f t="shared" si="14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18"/>
        <v>43536.208333333328</v>
      </c>
      <c r="O193" s="13">
        <f t="shared" si="19"/>
        <v>43539.208333333328</v>
      </c>
      <c r="P193" t="b">
        <v>0</v>
      </c>
      <c r="Q193" t="b">
        <v>0</v>
      </c>
      <c r="R193" t="s">
        <v>33</v>
      </c>
      <c r="S193" s="8" t="str">
        <f t="shared" si="16"/>
        <v>theater</v>
      </c>
      <c r="T193" s="9" t="str">
        <f t="shared" si="20"/>
        <v>plays</v>
      </c>
      <c r="V193" s="17">
        <f>IF(G193="successful",IF(H193&gt;='Statistical Analysis'!$D$16,"Outlier",0),0)</f>
        <v>0</v>
      </c>
      <c r="W193" s="17">
        <f>IF(G193="failed",IF(H193&gt;='Statistical Analysis'!$E$16,"Outlier",0),0)</f>
        <v>0</v>
      </c>
      <c r="Y193" s="25">
        <f>IF(G193="successful",((H193-'Statistical Analysis'!$D$4)/'Statistical Analysis'!$D$9),0)</f>
        <v>0</v>
      </c>
      <c r="Z193" s="14">
        <f>IF(G193="failed",((H193-'Statistical Analysis'!$E$4)/'Statistical Analysis'!$E$9),0)</f>
        <v>-0.52043984113636843</v>
      </c>
      <c r="AC193" s="17">
        <f t="shared" si="17"/>
        <v>0.1</v>
      </c>
    </row>
    <row r="194" spans="1:29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5"/>
        <v>0.19992957746478873</v>
      </c>
      <c r="G194" t="s">
        <v>14</v>
      </c>
      <c r="H194">
        <v>243</v>
      </c>
      <c r="I194" s="6">
        <f t="shared" ref="I194:I257" si="21"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18"/>
        <v>41817.208333333336</v>
      </c>
      <c r="O194" s="13">
        <f t="shared" si="19"/>
        <v>41821.208333333336</v>
      </c>
      <c r="P194" t="b">
        <v>0</v>
      </c>
      <c r="Q194" t="b">
        <v>0</v>
      </c>
      <c r="R194" t="s">
        <v>23</v>
      </c>
      <c r="S194" s="8" t="str">
        <f t="shared" si="16"/>
        <v>music</v>
      </c>
      <c r="T194" s="9" t="str">
        <f t="shared" si="20"/>
        <v>rock</v>
      </c>
      <c r="V194" s="17">
        <f>IF(G194="successful",IF(H194&gt;='Statistical Analysis'!$D$16,"Outlier",0),0)</f>
        <v>0</v>
      </c>
      <c r="W194" s="17">
        <f>IF(G194="failed",IF(H194&gt;='Statistical Analysis'!$E$16,"Outlier",0),0)</f>
        <v>0</v>
      </c>
      <c r="Y194" s="25">
        <f>IF(G194="successful",((H194-'Statistical Analysis'!$D$4)/'Statistical Analysis'!$D$9),0)</f>
        <v>0</v>
      </c>
      <c r="Z194" s="14">
        <f>IF(G194="failed",((H194-'Statistical Analysis'!$E$4)/'Statistical Analysis'!$E$9),0)</f>
        <v>-0.35689592800945108</v>
      </c>
      <c r="AC194" s="17">
        <f t="shared" si="17"/>
        <v>0.13333333333333333</v>
      </c>
    </row>
    <row r="195" spans="1:29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22">E195/D195</f>
        <v>0.45636363636363636</v>
      </c>
      <c r="G195" t="s">
        <v>14</v>
      </c>
      <c r="H195">
        <v>65</v>
      </c>
      <c r="I195" s="6">
        <f t="shared" si="2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si="18"/>
        <v>43198.208333333328</v>
      </c>
      <c r="O195" s="13">
        <f t="shared" si="19"/>
        <v>43202.208333333328</v>
      </c>
      <c r="P195" t="b">
        <v>1</v>
      </c>
      <c r="Q195" t="b">
        <v>0</v>
      </c>
      <c r="R195" t="s">
        <v>60</v>
      </c>
      <c r="S195" s="8" t="str">
        <f t="shared" ref="S195:S258" si="23">LEFT(R195,FIND("/",R195)-1)</f>
        <v>music</v>
      </c>
      <c r="T195" s="9" t="str">
        <f t="shared" si="20"/>
        <v>indie rock</v>
      </c>
      <c r="V195" s="17">
        <f>IF(G195="successful",IF(H195&gt;='Statistical Analysis'!$D$16,"Outlier",0),0)</f>
        <v>0</v>
      </c>
      <c r="W195" s="17">
        <f>IF(G195="failed",IF(H195&gt;='Statistical Analysis'!$E$16,"Outlier",0),0)</f>
        <v>0</v>
      </c>
      <c r="Y195" s="25">
        <f>IF(G195="successful",((H195-'Statistical Analysis'!$D$4)/'Statistical Analysis'!$D$9),0)</f>
        <v>0</v>
      </c>
      <c r="Z195" s="14">
        <f>IF(G195="failed",((H195-'Statistical Analysis'!$E$4)/'Statistical Analysis'!$E$9),0)</f>
        <v>-0.54231514161831273</v>
      </c>
      <c r="AC195" s="17">
        <f t="shared" ref="AC195:AC258" si="24">(O195-N195)/30</f>
        <v>0.13333333333333333</v>
      </c>
    </row>
    <row r="196" spans="1:29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22"/>
        <v>1.227605633802817</v>
      </c>
      <c r="G196" t="s">
        <v>20</v>
      </c>
      <c r="H196">
        <v>126</v>
      </c>
      <c r="I196" s="6">
        <f t="shared" si="2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ref="N196:N259" si="25">(((L196/60)/60)/24)+DATE(1970,1,1)</f>
        <v>42261.208333333328</v>
      </c>
      <c r="O196" s="13">
        <f t="shared" ref="O196:O259" si="26">(((M196/60)/60)/24)+DATE(1970,1,1)</f>
        <v>42277.208333333328</v>
      </c>
      <c r="P196" t="b">
        <v>0</v>
      </c>
      <c r="Q196" t="b">
        <v>0</v>
      </c>
      <c r="R196" t="s">
        <v>148</v>
      </c>
      <c r="S196" s="8" t="str">
        <f t="shared" si="23"/>
        <v>music</v>
      </c>
      <c r="T196" s="9" t="str">
        <f t="shared" si="20"/>
        <v>metal</v>
      </c>
      <c r="V196" s="17">
        <f>IF(G196="successful",IF(H196&gt;='Statistical Analysis'!$D$16,"Outlier",0),0)</f>
        <v>0</v>
      </c>
      <c r="W196" s="17">
        <f>IF(G196="failed",IF(H196&gt;='Statistical Analysis'!$E$16,"Outlier",0),0)</f>
        <v>0</v>
      </c>
      <c r="Y196" s="25">
        <f>IF(G196="successful",((H196-'Statistical Analysis'!$D$4)/'Statistical Analysis'!$D$9),0)</f>
        <v>-0.57267551373428272</v>
      </c>
      <c r="Z196" s="14">
        <f>IF(G196="failed",((H196-'Statistical Analysis'!$E$4)/'Statistical Analysis'!$E$9),0)</f>
        <v>0</v>
      </c>
      <c r="AC196" s="17">
        <f t="shared" si="24"/>
        <v>0.53333333333333333</v>
      </c>
    </row>
    <row r="197" spans="1:29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2"/>
        <v>3.61753164556962</v>
      </c>
      <c r="G197" t="s">
        <v>20</v>
      </c>
      <c r="H197">
        <v>524</v>
      </c>
      <c r="I197" s="6">
        <f t="shared" si="21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25"/>
        <v>43310.208333333328</v>
      </c>
      <c r="O197" s="13">
        <f t="shared" si="26"/>
        <v>43317.208333333328</v>
      </c>
      <c r="P197" t="b">
        <v>0</v>
      </c>
      <c r="Q197" t="b">
        <v>0</v>
      </c>
      <c r="R197" t="s">
        <v>50</v>
      </c>
      <c r="S197" s="8" t="str">
        <f t="shared" si="23"/>
        <v>music</v>
      </c>
      <c r="T197" s="9" t="str">
        <f t="shared" ref="T197:T260" si="27">RIGHT(R197,LEN(R197)-FIND("/",R197))</f>
        <v>electric music</v>
      </c>
      <c r="V197" s="17">
        <f>IF(G197="successful",IF(H197&gt;='Statistical Analysis'!$D$16,"Outlier",0),0)</f>
        <v>0</v>
      </c>
      <c r="W197" s="17">
        <f>IF(G197="failed",IF(H197&gt;='Statistical Analysis'!$E$16,"Outlier",0),0)</f>
        <v>0</v>
      </c>
      <c r="Y197" s="25">
        <f>IF(G197="successful",((H197-'Statistical Analysis'!$D$4)/'Statistical Analysis'!$D$9),0)</f>
        <v>-0.25836009208416083</v>
      </c>
      <c r="Z197" s="14">
        <f>IF(G197="failed",((H197-'Statistical Analysis'!$E$4)/'Statistical Analysis'!$E$9),0)</f>
        <v>0</v>
      </c>
      <c r="AC197" s="17">
        <f t="shared" si="24"/>
        <v>0.23333333333333334</v>
      </c>
    </row>
    <row r="198" spans="1:29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2"/>
        <v>0.63146341463414635</v>
      </c>
      <c r="G198" t="s">
        <v>14</v>
      </c>
      <c r="H198">
        <v>100</v>
      </c>
      <c r="I198" s="6">
        <f t="shared" si="21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25"/>
        <v>42616.208333333328</v>
      </c>
      <c r="O198" s="13">
        <f t="shared" si="26"/>
        <v>42635.208333333328</v>
      </c>
      <c r="P198" t="b">
        <v>0</v>
      </c>
      <c r="Q198" t="b">
        <v>0</v>
      </c>
      <c r="R198" t="s">
        <v>65</v>
      </c>
      <c r="S198" s="8" t="str">
        <f t="shared" si="23"/>
        <v>technology</v>
      </c>
      <c r="T198" s="9" t="str">
        <f t="shared" si="27"/>
        <v>wearables</v>
      </c>
      <c r="V198" s="17">
        <f>IF(G198="successful",IF(H198&gt;='Statistical Analysis'!$D$16,"Outlier",0),0)</f>
        <v>0</v>
      </c>
      <c r="W198" s="17">
        <f>IF(G198="failed",IF(H198&gt;='Statistical Analysis'!$E$16,"Outlier",0),0)</f>
        <v>0</v>
      </c>
      <c r="Y198" s="25">
        <f>IF(G198="successful",((H198-'Statistical Analysis'!$D$4)/'Statistical Analysis'!$D$9),0)</f>
        <v>0</v>
      </c>
      <c r="Z198" s="14">
        <f>IF(G198="failed",((H198-'Statistical Analysis'!$E$4)/'Statistical Analysis'!$E$9),0)</f>
        <v>-0.50585630748173882</v>
      </c>
      <c r="AC198" s="17">
        <f t="shared" si="24"/>
        <v>0.6333333333333333</v>
      </c>
    </row>
    <row r="199" spans="1:29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2"/>
        <v>2.9820475319926874</v>
      </c>
      <c r="G199" t="s">
        <v>20</v>
      </c>
      <c r="H199">
        <v>1989</v>
      </c>
      <c r="I199" s="6">
        <f t="shared" si="21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25"/>
        <v>42909.208333333328</v>
      </c>
      <c r="O199" s="13">
        <f t="shared" si="26"/>
        <v>42923.208333333328</v>
      </c>
      <c r="P199" t="b">
        <v>0</v>
      </c>
      <c r="Q199" t="b">
        <v>0</v>
      </c>
      <c r="R199" t="s">
        <v>53</v>
      </c>
      <c r="S199" s="8" t="str">
        <f t="shared" si="23"/>
        <v>film &amp; video</v>
      </c>
      <c r="T199" s="9" t="str">
        <f t="shared" si="27"/>
        <v>drama</v>
      </c>
      <c r="V199" s="17">
        <f>IF(G199="successful",IF(H199&gt;='Statistical Analysis'!$D$16,"Outlier",0),0)</f>
        <v>0</v>
      </c>
      <c r="W199" s="17">
        <f>IF(G199="failed",IF(H199&gt;='Statistical Analysis'!$E$16,"Outlier",0),0)</f>
        <v>0</v>
      </c>
      <c r="Y199" s="25">
        <f>IF(G199="successful",((H199-'Statistical Analysis'!$D$4)/'Statistical Analysis'!$D$9),0)</f>
        <v>0.89860496499480558</v>
      </c>
      <c r="Z199" s="14">
        <f>IF(G199="failed",((H199-'Statistical Analysis'!$E$4)/'Statistical Analysis'!$E$9),0)</f>
        <v>0</v>
      </c>
      <c r="AC199" s="17">
        <f t="shared" si="24"/>
        <v>0.46666666666666667</v>
      </c>
    </row>
    <row r="200" spans="1:29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2"/>
        <v>9.5585443037974685E-2</v>
      </c>
      <c r="G200" t="s">
        <v>14</v>
      </c>
      <c r="H200">
        <v>168</v>
      </c>
      <c r="I200" s="6">
        <f t="shared" si="21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25"/>
        <v>40396.208333333336</v>
      </c>
      <c r="O200" s="13">
        <f t="shared" si="26"/>
        <v>40425.208333333336</v>
      </c>
      <c r="P200" t="b">
        <v>0</v>
      </c>
      <c r="Q200" t="b">
        <v>0</v>
      </c>
      <c r="R200" t="s">
        <v>50</v>
      </c>
      <c r="S200" s="8" t="str">
        <f t="shared" si="23"/>
        <v>music</v>
      </c>
      <c r="T200" s="9" t="str">
        <f t="shared" si="27"/>
        <v>electric music</v>
      </c>
      <c r="V200" s="17">
        <f>IF(G200="successful",IF(H200&gt;='Statistical Analysis'!$D$16,"Outlier",0),0)</f>
        <v>0</v>
      </c>
      <c r="W200" s="17">
        <f>IF(G200="failed",IF(H200&gt;='Statistical Analysis'!$E$16,"Outlier",0),0)</f>
        <v>0</v>
      </c>
      <c r="Y200" s="25">
        <f>IF(G200="successful",((H200-'Statistical Analysis'!$D$4)/'Statistical Analysis'!$D$9),0)</f>
        <v>0</v>
      </c>
      <c r="Z200" s="14">
        <f>IF(G200="failed",((H200-'Statistical Analysis'!$E$4)/'Statistical Analysis'!$E$9),0)</f>
        <v>-0.43502200115925238</v>
      </c>
      <c r="AC200" s="17">
        <f t="shared" si="24"/>
        <v>0.96666666666666667</v>
      </c>
    </row>
    <row r="201" spans="1:29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2"/>
        <v>0.5377777777777778</v>
      </c>
      <c r="G201" t="s">
        <v>14</v>
      </c>
      <c r="H201">
        <v>13</v>
      </c>
      <c r="I201" s="6">
        <f t="shared" si="21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25"/>
        <v>42192.208333333328</v>
      </c>
      <c r="O201" s="13">
        <f t="shared" si="26"/>
        <v>42196.208333333328</v>
      </c>
      <c r="P201" t="b">
        <v>0</v>
      </c>
      <c r="Q201" t="b">
        <v>0</v>
      </c>
      <c r="R201" t="s">
        <v>23</v>
      </c>
      <c r="S201" s="8" t="str">
        <f t="shared" si="23"/>
        <v>music</v>
      </c>
      <c r="T201" s="9" t="str">
        <f t="shared" si="27"/>
        <v>rock</v>
      </c>
      <c r="V201" s="17">
        <f>IF(G201="successful",IF(H201&gt;='Statistical Analysis'!$D$16,"Outlier",0),0)</f>
        <v>0</v>
      </c>
      <c r="W201" s="17">
        <f>IF(G201="failed",IF(H201&gt;='Statistical Analysis'!$E$16,"Outlier",0),0)</f>
        <v>0</v>
      </c>
      <c r="Y201" s="25">
        <f>IF(G201="successful",((H201-'Statistical Analysis'!$D$4)/'Statistical Analysis'!$D$9),0)</f>
        <v>0</v>
      </c>
      <c r="Z201" s="14">
        <f>IF(G201="failed",((H201-'Statistical Analysis'!$E$4)/'Statistical Analysis'!$E$9),0)</f>
        <v>-0.59648255233550829</v>
      </c>
      <c r="AC201" s="17">
        <f t="shared" si="24"/>
        <v>0.13333333333333333</v>
      </c>
    </row>
    <row r="202" spans="1:29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2"/>
        <v>0.02</v>
      </c>
      <c r="G202" t="s">
        <v>14</v>
      </c>
      <c r="H202">
        <v>1</v>
      </c>
      <c r="I202" s="6">
        <f t="shared" si="21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25"/>
        <v>40262.208333333336</v>
      </c>
      <c r="O202" s="13">
        <f t="shared" si="26"/>
        <v>40273.208333333336</v>
      </c>
      <c r="P202" t="b">
        <v>0</v>
      </c>
      <c r="Q202" t="b">
        <v>0</v>
      </c>
      <c r="R202" t="s">
        <v>33</v>
      </c>
      <c r="S202" s="8" t="str">
        <f t="shared" si="23"/>
        <v>theater</v>
      </c>
      <c r="T202" s="9" t="str">
        <f t="shared" si="27"/>
        <v>plays</v>
      </c>
      <c r="V202" s="17">
        <f>IF(G202="successful",IF(H202&gt;='Statistical Analysis'!$D$16,"Outlier",0),0)</f>
        <v>0</v>
      </c>
      <c r="W202" s="17">
        <f>IF(G202="failed",IF(H202&gt;='Statistical Analysis'!$E$16,"Outlier",0),0)</f>
        <v>0</v>
      </c>
      <c r="Y202" s="25">
        <f>IF(G202="successful",((H202-'Statistical Analysis'!$D$4)/'Statistical Analysis'!$D$9),0)</f>
        <v>0</v>
      </c>
      <c r="Z202" s="14">
        <f>IF(G202="failed",((H202-'Statistical Analysis'!$E$4)/'Statistical Analysis'!$E$9),0)</f>
        <v>-0.60898272403947651</v>
      </c>
      <c r="AC202" s="17">
        <f t="shared" si="24"/>
        <v>0.36666666666666664</v>
      </c>
    </row>
    <row r="203" spans="1:29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2"/>
        <v>6.8119047619047617</v>
      </c>
      <c r="G203" t="s">
        <v>20</v>
      </c>
      <c r="H203">
        <v>157</v>
      </c>
      <c r="I203" s="6">
        <f t="shared" si="21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25"/>
        <v>41845.208333333336</v>
      </c>
      <c r="O203" s="13">
        <f t="shared" si="26"/>
        <v>41863.208333333336</v>
      </c>
      <c r="P203" t="b">
        <v>0</v>
      </c>
      <c r="Q203" t="b">
        <v>0</v>
      </c>
      <c r="R203" t="s">
        <v>28</v>
      </c>
      <c r="S203" s="8" t="str">
        <f t="shared" si="23"/>
        <v>technology</v>
      </c>
      <c r="T203" s="9" t="str">
        <f t="shared" si="27"/>
        <v>web</v>
      </c>
      <c r="V203" s="17">
        <f>IF(G203="successful",IF(H203&gt;='Statistical Analysis'!$D$16,"Outlier",0),0)</f>
        <v>0</v>
      </c>
      <c r="W203" s="17">
        <f>IF(G203="failed",IF(H203&gt;='Statistical Analysis'!$E$16,"Outlier",0),0)</f>
        <v>0</v>
      </c>
      <c r="Y203" s="25">
        <f>IF(G203="successful",((H203-'Statistical Analysis'!$D$4)/'Statistical Analysis'!$D$9),0)</f>
        <v>-0.54819365928414765</v>
      </c>
      <c r="Z203" s="14">
        <f>IF(G203="failed",((H203-'Statistical Analysis'!$E$4)/'Statistical Analysis'!$E$9),0)</f>
        <v>0</v>
      </c>
      <c r="AC203" s="17">
        <f t="shared" si="24"/>
        <v>0.6</v>
      </c>
    </row>
    <row r="204" spans="1:29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2"/>
        <v>0.78831325301204824</v>
      </c>
      <c r="G204" t="s">
        <v>74</v>
      </c>
      <c r="H204">
        <v>82</v>
      </c>
      <c r="I204" s="6">
        <f t="shared" si="21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25"/>
        <v>40818.208333333336</v>
      </c>
      <c r="O204" s="13">
        <f t="shared" si="26"/>
        <v>40822.208333333336</v>
      </c>
      <c r="P204" t="b">
        <v>0</v>
      </c>
      <c r="Q204" t="b">
        <v>0</v>
      </c>
      <c r="R204" t="s">
        <v>17</v>
      </c>
      <c r="S204" s="8" t="str">
        <f t="shared" si="23"/>
        <v>food</v>
      </c>
      <c r="T204" s="9" t="str">
        <f t="shared" si="27"/>
        <v>food trucks</v>
      </c>
      <c r="V204" s="17">
        <f>IF(G204="successful",IF(H204&gt;='Statistical Analysis'!$D$16,"Outlier",0),0)</f>
        <v>0</v>
      </c>
      <c r="W204" s="17">
        <f>IF(G204="failed",IF(H204&gt;='Statistical Analysis'!$E$16,"Outlier",0),0)</f>
        <v>0</v>
      </c>
      <c r="Y204" s="25">
        <f>IF(G204="successful",((H204-'Statistical Analysis'!$D$4)/'Statistical Analysis'!$D$9),0)</f>
        <v>0</v>
      </c>
      <c r="Z204" s="14">
        <f>IF(G204="failed",((H204-'Statistical Analysis'!$E$4)/'Statistical Analysis'!$E$9),0)</f>
        <v>0</v>
      </c>
      <c r="AC204" s="17">
        <f t="shared" si="24"/>
        <v>0.13333333333333333</v>
      </c>
    </row>
    <row r="205" spans="1:29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2"/>
        <v>1.3440792216817234</v>
      </c>
      <c r="G205" t="s">
        <v>20</v>
      </c>
      <c r="H205">
        <v>4498</v>
      </c>
      <c r="I205" s="6">
        <f t="shared" si="21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25"/>
        <v>42752.25</v>
      </c>
      <c r="O205" s="13">
        <f t="shared" si="26"/>
        <v>42754.25</v>
      </c>
      <c r="P205" t="b">
        <v>0</v>
      </c>
      <c r="Q205" t="b">
        <v>0</v>
      </c>
      <c r="R205" t="s">
        <v>33</v>
      </c>
      <c r="S205" s="8" t="str">
        <f t="shared" si="23"/>
        <v>theater</v>
      </c>
      <c r="T205" s="9" t="str">
        <f t="shared" si="27"/>
        <v>plays</v>
      </c>
      <c r="V205" s="17" t="str">
        <f>IF(G205="successful",IF(H205&gt;='Statistical Analysis'!$D$16,"Outlier",0),0)</f>
        <v>Outlier</v>
      </c>
      <c r="W205" s="17">
        <f>IF(G205="failed",IF(H205&gt;='Statistical Analysis'!$E$16,"Outlier",0),0)</f>
        <v>0</v>
      </c>
      <c r="Y205" s="25">
        <f>IF(G205="successful",((H205-'Statistical Analysis'!$D$4)/'Statistical Analysis'!$D$9),0)</f>
        <v>2.8800557009750967</v>
      </c>
      <c r="Z205" s="14">
        <f>IF(G205="failed",((H205-'Statistical Analysis'!$E$4)/'Statistical Analysis'!$E$9),0)</f>
        <v>0</v>
      </c>
      <c r="AC205" s="17">
        <f t="shared" si="24"/>
        <v>6.6666666666666666E-2</v>
      </c>
    </row>
    <row r="206" spans="1:29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2"/>
        <v>3.372E-2</v>
      </c>
      <c r="G206" t="s">
        <v>14</v>
      </c>
      <c r="H206">
        <v>40</v>
      </c>
      <c r="I206" s="6">
        <f t="shared" si="21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25"/>
        <v>40636.208333333336</v>
      </c>
      <c r="O206" s="13">
        <f t="shared" si="26"/>
        <v>40646.208333333336</v>
      </c>
      <c r="P206" t="b">
        <v>0</v>
      </c>
      <c r="Q206" t="b">
        <v>0</v>
      </c>
      <c r="R206" t="s">
        <v>159</v>
      </c>
      <c r="S206" s="8" t="str">
        <f t="shared" si="23"/>
        <v>music</v>
      </c>
      <c r="T206" s="9" t="str">
        <f t="shared" si="27"/>
        <v>jazz</v>
      </c>
      <c r="V206" s="17">
        <f>IF(G206="successful",IF(H206&gt;='Statistical Analysis'!$D$16,"Outlier",0),0)</f>
        <v>0</v>
      </c>
      <c r="W206" s="17">
        <f>IF(G206="failed",IF(H206&gt;='Statistical Analysis'!$E$16,"Outlier",0),0)</f>
        <v>0</v>
      </c>
      <c r="Y206" s="25">
        <f>IF(G206="successful",((H206-'Statistical Analysis'!$D$4)/'Statistical Analysis'!$D$9),0)</f>
        <v>0</v>
      </c>
      <c r="Z206" s="14">
        <f>IF(G206="failed",((H206-'Statistical Analysis'!$E$4)/'Statistical Analysis'!$E$9),0)</f>
        <v>-0.56835716600157982</v>
      </c>
      <c r="AC206" s="17">
        <f t="shared" si="24"/>
        <v>0.33333333333333331</v>
      </c>
    </row>
    <row r="207" spans="1:29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2"/>
        <v>4.3184615384615386</v>
      </c>
      <c r="G207" t="s">
        <v>20</v>
      </c>
      <c r="H207">
        <v>80</v>
      </c>
      <c r="I207" s="6">
        <f t="shared" si="21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25"/>
        <v>43390.208333333328</v>
      </c>
      <c r="O207" s="13">
        <f t="shared" si="26"/>
        <v>43402.208333333328</v>
      </c>
      <c r="P207" t="b">
        <v>1</v>
      </c>
      <c r="Q207" t="b">
        <v>0</v>
      </c>
      <c r="R207" t="s">
        <v>33</v>
      </c>
      <c r="S207" s="8" t="str">
        <f t="shared" si="23"/>
        <v>theater</v>
      </c>
      <c r="T207" s="9" t="str">
        <f t="shared" si="27"/>
        <v>plays</v>
      </c>
      <c r="V207" s="17">
        <f>IF(G207="successful",IF(H207&gt;='Statistical Analysis'!$D$16,"Outlier",0),0)</f>
        <v>0</v>
      </c>
      <c r="W207" s="17">
        <f>IF(G207="failed",IF(H207&gt;='Statistical Analysis'!$E$16,"Outlier",0),0)</f>
        <v>0</v>
      </c>
      <c r="Y207" s="25">
        <f>IF(G207="successful",((H207-'Statistical Analysis'!$D$4)/'Statistical Analysis'!$D$9),0)</f>
        <v>-0.60900342678932196</v>
      </c>
      <c r="Z207" s="14">
        <f>IF(G207="failed",((H207-'Statistical Analysis'!$E$4)/'Statistical Analysis'!$E$9),0)</f>
        <v>0</v>
      </c>
      <c r="AC207" s="17">
        <f t="shared" si="24"/>
        <v>0.4</v>
      </c>
    </row>
    <row r="208" spans="1:29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2"/>
        <v>0.38844444444444443</v>
      </c>
      <c r="G208" t="s">
        <v>74</v>
      </c>
      <c r="H208">
        <v>57</v>
      </c>
      <c r="I208" s="6">
        <f t="shared" si="21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25"/>
        <v>40236.25</v>
      </c>
      <c r="O208" s="13">
        <f t="shared" si="26"/>
        <v>40245.25</v>
      </c>
      <c r="P208" t="b">
        <v>0</v>
      </c>
      <c r="Q208" t="b">
        <v>0</v>
      </c>
      <c r="R208" t="s">
        <v>119</v>
      </c>
      <c r="S208" s="8" t="str">
        <f t="shared" si="23"/>
        <v>publishing</v>
      </c>
      <c r="T208" s="9" t="str">
        <f t="shared" si="27"/>
        <v>fiction</v>
      </c>
      <c r="V208" s="17">
        <f>IF(G208="successful",IF(H208&gt;='Statistical Analysis'!$D$16,"Outlier",0),0)</f>
        <v>0</v>
      </c>
      <c r="W208" s="17">
        <f>IF(G208="failed",IF(H208&gt;='Statistical Analysis'!$E$16,"Outlier",0),0)</f>
        <v>0</v>
      </c>
      <c r="Y208" s="25">
        <f>IF(G208="successful",((H208-'Statistical Analysis'!$D$4)/'Statistical Analysis'!$D$9),0)</f>
        <v>0</v>
      </c>
      <c r="Z208" s="14">
        <f>IF(G208="failed",((H208-'Statistical Analysis'!$E$4)/'Statistical Analysis'!$E$9),0)</f>
        <v>0</v>
      </c>
      <c r="AC208" s="17">
        <f t="shared" si="24"/>
        <v>0.3</v>
      </c>
    </row>
    <row r="209" spans="1:29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2"/>
        <v>4.2569999999999997</v>
      </c>
      <c r="G209" t="s">
        <v>20</v>
      </c>
      <c r="H209">
        <v>43</v>
      </c>
      <c r="I209" s="6">
        <f t="shared" si="21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25"/>
        <v>43340.208333333328</v>
      </c>
      <c r="O209" s="13">
        <f t="shared" si="26"/>
        <v>43360.208333333328</v>
      </c>
      <c r="P209" t="b">
        <v>0</v>
      </c>
      <c r="Q209" t="b">
        <v>1</v>
      </c>
      <c r="R209" t="s">
        <v>23</v>
      </c>
      <c r="S209" s="8" t="str">
        <f t="shared" si="23"/>
        <v>music</v>
      </c>
      <c r="T209" s="9" t="str">
        <f t="shared" si="27"/>
        <v>rock</v>
      </c>
      <c r="V209" s="17">
        <f>IF(G209="successful",IF(H209&gt;='Statistical Analysis'!$D$16,"Outlier",0),0)</f>
        <v>0</v>
      </c>
      <c r="W209" s="17">
        <f>IF(G209="failed",IF(H209&gt;='Statistical Analysis'!$E$16,"Outlier",0),0)</f>
        <v>0</v>
      </c>
      <c r="Y209" s="25">
        <f>IF(G209="successful",((H209-'Statistical Analysis'!$D$4)/'Statistical Analysis'!$D$9),0)</f>
        <v>-0.63822370468141865</v>
      </c>
      <c r="Z209" s="14">
        <f>IF(G209="failed",((H209-'Statistical Analysis'!$E$4)/'Statistical Analysis'!$E$9),0)</f>
        <v>0</v>
      </c>
      <c r="AC209" s="17">
        <f t="shared" si="24"/>
        <v>0.66666666666666663</v>
      </c>
    </row>
    <row r="210" spans="1:29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2"/>
        <v>1.0112239715591671</v>
      </c>
      <c r="G210" t="s">
        <v>20</v>
      </c>
      <c r="H210">
        <v>2053</v>
      </c>
      <c r="I210" s="6">
        <f t="shared" si="21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25"/>
        <v>43048.25</v>
      </c>
      <c r="O210" s="13">
        <f t="shared" si="26"/>
        <v>43072.25</v>
      </c>
      <c r="P210" t="b">
        <v>0</v>
      </c>
      <c r="Q210" t="b">
        <v>0</v>
      </c>
      <c r="R210" t="s">
        <v>42</v>
      </c>
      <c r="S210" s="8" t="str">
        <f t="shared" si="23"/>
        <v>film &amp; video</v>
      </c>
      <c r="T210" s="9" t="str">
        <f t="shared" si="27"/>
        <v>documentary</v>
      </c>
      <c r="V210" s="17">
        <f>IF(G210="successful",IF(H210&gt;='Statistical Analysis'!$D$16,"Outlier",0),0)</f>
        <v>0</v>
      </c>
      <c r="W210" s="17">
        <f>IF(G210="failed",IF(H210&gt;='Statistical Analysis'!$E$16,"Outlier",0),0)</f>
        <v>0</v>
      </c>
      <c r="Y210" s="25">
        <f>IF(G210="successful",((H210-'Statistical Analysis'!$D$4)/'Statistical Analysis'!$D$9),0)</f>
        <v>0.94914814837572969</v>
      </c>
      <c r="Z210" s="14">
        <f>IF(G210="failed",((H210-'Statistical Analysis'!$E$4)/'Statistical Analysis'!$E$9),0)</f>
        <v>0</v>
      </c>
      <c r="AC210" s="17">
        <f t="shared" si="24"/>
        <v>0.8</v>
      </c>
    </row>
    <row r="211" spans="1:29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2"/>
        <v>0.21188688946015424</v>
      </c>
      <c r="G211" t="s">
        <v>47</v>
      </c>
      <c r="H211">
        <v>808</v>
      </c>
      <c r="I211" s="6">
        <f t="shared" si="21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25"/>
        <v>42496.208333333328</v>
      </c>
      <c r="O211" s="13">
        <f t="shared" si="26"/>
        <v>42503.208333333328</v>
      </c>
      <c r="P211" t="b">
        <v>0</v>
      </c>
      <c r="Q211" t="b">
        <v>0</v>
      </c>
      <c r="R211" t="s">
        <v>42</v>
      </c>
      <c r="S211" s="8" t="str">
        <f t="shared" si="23"/>
        <v>film &amp; video</v>
      </c>
      <c r="T211" s="9" t="str">
        <f t="shared" si="27"/>
        <v>documentary</v>
      </c>
      <c r="V211" s="17">
        <f>IF(G211="successful",IF(H211&gt;='Statistical Analysis'!$D$16,"Outlier",0),0)</f>
        <v>0</v>
      </c>
      <c r="W211" s="17">
        <f>IF(G211="failed",IF(H211&gt;='Statistical Analysis'!$E$16,"Outlier",0),0)</f>
        <v>0</v>
      </c>
      <c r="Y211" s="25">
        <f>IF(G211="successful",((H211-'Statistical Analysis'!$D$4)/'Statistical Analysis'!$D$9),0)</f>
        <v>0</v>
      </c>
      <c r="Z211" s="14">
        <f>IF(G211="failed",((H211-'Statistical Analysis'!$E$4)/'Statistical Analysis'!$E$9),0)</f>
        <v>0</v>
      </c>
      <c r="AC211" s="17">
        <f t="shared" si="24"/>
        <v>0.23333333333333334</v>
      </c>
    </row>
    <row r="212" spans="1:29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2"/>
        <v>0.67425531914893622</v>
      </c>
      <c r="G212" t="s">
        <v>14</v>
      </c>
      <c r="H212">
        <v>226</v>
      </c>
      <c r="I212" s="6">
        <f t="shared" si="21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25"/>
        <v>42797.25</v>
      </c>
      <c r="O212" s="13">
        <f t="shared" si="26"/>
        <v>42824.208333333328</v>
      </c>
      <c r="P212" t="b">
        <v>0</v>
      </c>
      <c r="Q212" t="b">
        <v>0</v>
      </c>
      <c r="R212" t="s">
        <v>474</v>
      </c>
      <c r="S212" s="8" t="str">
        <f t="shared" si="23"/>
        <v>film &amp; video</v>
      </c>
      <c r="T212" s="9" t="str">
        <f t="shared" si="27"/>
        <v>science fiction</v>
      </c>
      <c r="V212" s="17">
        <f>IF(G212="successful",IF(H212&gt;='Statistical Analysis'!$D$16,"Outlier",0),0)</f>
        <v>0</v>
      </c>
      <c r="W212" s="17">
        <f>IF(G212="failed",IF(H212&gt;='Statistical Analysis'!$E$16,"Outlier",0),0)</f>
        <v>0</v>
      </c>
      <c r="Y212" s="25">
        <f>IF(G212="successful",((H212-'Statistical Analysis'!$D$4)/'Statistical Analysis'!$D$9),0)</f>
        <v>0</v>
      </c>
      <c r="Z212" s="14">
        <f>IF(G212="failed",((H212-'Statistical Analysis'!$E$4)/'Statistical Analysis'!$E$9),0)</f>
        <v>-0.37460450459007272</v>
      </c>
      <c r="AC212" s="17">
        <f t="shared" si="24"/>
        <v>0.89861111111094938</v>
      </c>
    </row>
    <row r="213" spans="1:29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2"/>
        <v>0.9492337164750958</v>
      </c>
      <c r="G213" t="s">
        <v>14</v>
      </c>
      <c r="H213">
        <v>1625</v>
      </c>
      <c r="I213" s="6">
        <f t="shared" si="21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25"/>
        <v>41513.208333333336</v>
      </c>
      <c r="O213" s="13">
        <f t="shared" si="26"/>
        <v>41537.208333333336</v>
      </c>
      <c r="P213" t="b">
        <v>0</v>
      </c>
      <c r="Q213" t="b">
        <v>0</v>
      </c>
      <c r="R213" t="s">
        <v>33</v>
      </c>
      <c r="S213" s="8" t="str">
        <f t="shared" si="23"/>
        <v>theater</v>
      </c>
      <c r="T213" s="9" t="str">
        <f t="shared" si="27"/>
        <v>plays</v>
      </c>
      <c r="V213" s="17">
        <f>IF(G213="successful",IF(H213&gt;='Statistical Analysis'!$D$16,"Outlier",0),0)</f>
        <v>0</v>
      </c>
      <c r="W213" s="17">
        <f>IF(G213="failed",IF(H213&gt;='Statistical Analysis'!$E$16,"Outlier",0),0)</f>
        <v>0</v>
      </c>
      <c r="Y213" s="25">
        <f>IF(G213="successful",((H213-'Statistical Analysis'!$D$4)/'Statistical Analysis'!$D$9),0)</f>
        <v>0</v>
      </c>
      <c r="Z213" s="14">
        <f>IF(G213="failed",((H213-'Statistical Analysis'!$E$4)/'Statistical Analysis'!$E$9),0)</f>
        <v>1.0827071798975532</v>
      </c>
      <c r="AC213" s="17">
        <f t="shared" si="24"/>
        <v>0.8</v>
      </c>
    </row>
    <row r="214" spans="1:29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2"/>
        <v>1.5185185185185186</v>
      </c>
      <c r="G214" t="s">
        <v>20</v>
      </c>
      <c r="H214">
        <v>168</v>
      </c>
      <c r="I214" s="6">
        <f t="shared" si="21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25"/>
        <v>43814.25</v>
      </c>
      <c r="O214" s="13">
        <f t="shared" si="26"/>
        <v>43860.25</v>
      </c>
      <c r="P214" t="b">
        <v>0</v>
      </c>
      <c r="Q214" t="b">
        <v>0</v>
      </c>
      <c r="R214" t="s">
        <v>33</v>
      </c>
      <c r="S214" s="8" t="str">
        <f t="shared" si="23"/>
        <v>theater</v>
      </c>
      <c r="T214" s="9" t="str">
        <f t="shared" si="27"/>
        <v>plays</v>
      </c>
      <c r="V214" s="17">
        <f>IF(G214="successful",IF(H214&gt;='Statistical Analysis'!$D$16,"Outlier",0),0)</f>
        <v>0</v>
      </c>
      <c r="W214" s="17">
        <f>IF(G214="failed",IF(H214&gt;='Statistical Analysis'!$E$16,"Outlier",0),0)</f>
        <v>0</v>
      </c>
      <c r="Y214" s="25">
        <f>IF(G214="successful",((H214-'Statistical Analysis'!$D$4)/'Statistical Analysis'!$D$9),0)</f>
        <v>-0.53950654964055123</v>
      </c>
      <c r="Z214" s="14">
        <f>IF(G214="failed",((H214-'Statistical Analysis'!$E$4)/'Statistical Analysis'!$E$9),0)</f>
        <v>0</v>
      </c>
      <c r="AC214" s="17">
        <f t="shared" si="24"/>
        <v>1.5333333333333334</v>
      </c>
    </row>
    <row r="215" spans="1:29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2"/>
        <v>1.9516382252559727</v>
      </c>
      <c r="G215" t="s">
        <v>20</v>
      </c>
      <c r="H215">
        <v>4289</v>
      </c>
      <c r="I215" s="6">
        <f t="shared" si="21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25"/>
        <v>40488.208333333336</v>
      </c>
      <c r="O215" s="13">
        <f t="shared" si="26"/>
        <v>40496.25</v>
      </c>
      <c r="P215" t="b">
        <v>0</v>
      </c>
      <c r="Q215" t="b">
        <v>1</v>
      </c>
      <c r="R215" t="s">
        <v>60</v>
      </c>
      <c r="S215" s="8" t="str">
        <f t="shared" si="23"/>
        <v>music</v>
      </c>
      <c r="T215" s="9" t="str">
        <f t="shared" si="27"/>
        <v>indie rock</v>
      </c>
      <c r="V215" s="17" t="str">
        <f>IF(G215="successful",IF(H215&gt;='Statistical Analysis'!$D$16,"Outlier",0),0)</f>
        <v>Outlier</v>
      </c>
      <c r="W215" s="17">
        <f>IF(G215="failed",IF(H215&gt;='Statistical Analysis'!$E$16,"Outlier",0),0)</f>
        <v>0</v>
      </c>
      <c r="Y215" s="25">
        <f>IF(G215="successful",((H215-'Statistical Analysis'!$D$4)/'Statistical Analysis'!$D$9),0)</f>
        <v>2.715000617746766</v>
      </c>
      <c r="Z215" s="14">
        <f>IF(G215="failed",((H215-'Statistical Analysis'!$E$4)/'Statistical Analysis'!$E$9),0)</f>
        <v>0</v>
      </c>
      <c r="AC215" s="17">
        <f t="shared" si="24"/>
        <v>0.26805555555547472</v>
      </c>
    </row>
    <row r="216" spans="1:29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2"/>
        <v>10.231428571428571</v>
      </c>
      <c r="G216" t="s">
        <v>20</v>
      </c>
      <c r="H216">
        <v>165</v>
      </c>
      <c r="I216" s="6">
        <f t="shared" si="21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25"/>
        <v>40409.208333333336</v>
      </c>
      <c r="O216" s="13">
        <f t="shared" si="26"/>
        <v>40415.208333333336</v>
      </c>
      <c r="P216" t="b">
        <v>0</v>
      </c>
      <c r="Q216" t="b">
        <v>0</v>
      </c>
      <c r="R216" t="s">
        <v>23</v>
      </c>
      <c r="S216" s="8" t="str">
        <f t="shared" si="23"/>
        <v>music</v>
      </c>
      <c r="T216" s="9" t="str">
        <f t="shared" si="27"/>
        <v>rock</v>
      </c>
      <c r="V216" s="17">
        <f>IF(G216="successful",IF(H216&gt;='Statistical Analysis'!$D$16,"Outlier",0),0)</f>
        <v>0</v>
      </c>
      <c r="W216" s="17">
        <f>IF(G216="failed",IF(H216&gt;='Statistical Analysis'!$E$16,"Outlier",0),0)</f>
        <v>0</v>
      </c>
      <c r="Y216" s="25">
        <f>IF(G216="successful",((H216-'Statistical Analysis'!$D$4)/'Statistical Analysis'!$D$9),0)</f>
        <v>-0.54187576136153204</v>
      </c>
      <c r="Z216" s="14">
        <f>IF(G216="failed",((H216-'Statistical Analysis'!$E$4)/'Statistical Analysis'!$E$9),0)</f>
        <v>0</v>
      </c>
      <c r="AC216" s="17">
        <f t="shared" si="24"/>
        <v>0.2</v>
      </c>
    </row>
    <row r="217" spans="1:29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2"/>
        <v>3.8418367346938778E-2</v>
      </c>
      <c r="G217" t="s">
        <v>14</v>
      </c>
      <c r="H217">
        <v>143</v>
      </c>
      <c r="I217" s="6">
        <f t="shared" si="21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25"/>
        <v>43509.25</v>
      </c>
      <c r="O217" s="13">
        <f t="shared" si="26"/>
        <v>43511.25</v>
      </c>
      <c r="P217" t="b">
        <v>0</v>
      </c>
      <c r="Q217" t="b">
        <v>0</v>
      </c>
      <c r="R217" t="s">
        <v>33</v>
      </c>
      <c r="S217" s="8" t="str">
        <f t="shared" si="23"/>
        <v>theater</v>
      </c>
      <c r="T217" s="9" t="str">
        <f t="shared" si="27"/>
        <v>plays</v>
      </c>
      <c r="V217" s="17">
        <f>IF(G217="successful",IF(H217&gt;='Statistical Analysis'!$D$16,"Outlier",0),0)</f>
        <v>0</v>
      </c>
      <c r="W217" s="17">
        <f>IF(G217="failed",IF(H217&gt;='Statistical Analysis'!$E$16,"Outlier",0),0)</f>
        <v>0</v>
      </c>
      <c r="Y217" s="25">
        <f>IF(G217="successful",((H217-'Statistical Analysis'!$D$4)/'Statistical Analysis'!$D$9),0)</f>
        <v>0</v>
      </c>
      <c r="Z217" s="14">
        <f>IF(G217="failed",((H217-'Statistical Analysis'!$E$4)/'Statistical Analysis'!$E$9),0)</f>
        <v>-0.46106402554251946</v>
      </c>
      <c r="AC217" s="17">
        <f t="shared" si="24"/>
        <v>6.6666666666666666E-2</v>
      </c>
    </row>
    <row r="218" spans="1:29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2"/>
        <v>1.5507066557107643</v>
      </c>
      <c r="G218" t="s">
        <v>20</v>
      </c>
      <c r="H218">
        <v>1815</v>
      </c>
      <c r="I218" s="6">
        <f t="shared" si="21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25"/>
        <v>40869.25</v>
      </c>
      <c r="O218" s="13">
        <f t="shared" si="26"/>
        <v>40871.25</v>
      </c>
      <c r="P218" t="b">
        <v>0</v>
      </c>
      <c r="Q218" t="b">
        <v>0</v>
      </c>
      <c r="R218" t="s">
        <v>33</v>
      </c>
      <c r="S218" s="8" t="str">
        <f t="shared" si="23"/>
        <v>theater</v>
      </c>
      <c r="T218" s="9" t="str">
        <f t="shared" si="27"/>
        <v>plays</v>
      </c>
      <c r="V218" s="17">
        <f>IF(G218="successful",IF(H218&gt;='Statistical Analysis'!$D$16,"Outlier",0),0)</f>
        <v>0</v>
      </c>
      <c r="W218" s="17">
        <f>IF(G218="failed",IF(H218&gt;='Statistical Analysis'!$E$16,"Outlier",0),0)</f>
        <v>0</v>
      </c>
      <c r="Y218" s="25">
        <f>IF(G218="successful",((H218-'Statistical Analysis'!$D$4)/'Statistical Analysis'!$D$9),0)</f>
        <v>0.7611906851779181</v>
      </c>
      <c r="Z218" s="14">
        <f>IF(G218="failed",((H218-'Statistical Analysis'!$E$4)/'Statistical Analysis'!$E$9),0)</f>
        <v>0</v>
      </c>
      <c r="AC218" s="17">
        <f t="shared" si="24"/>
        <v>6.6666666666666666E-2</v>
      </c>
    </row>
    <row r="219" spans="1:29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2"/>
        <v>0.44753477588871715</v>
      </c>
      <c r="G219" t="s">
        <v>14</v>
      </c>
      <c r="H219">
        <v>934</v>
      </c>
      <c r="I219" s="6">
        <f t="shared" si="21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25"/>
        <v>43583.208333333328</v>
      </c>
      <c r="O219" s="13">
        <f t="shared" si="26"/>
        <v>43592.208333333328</v>
      </c>
      <c r="P219" t="b">
        <v>0</v>
      </c>
      <c r="Q219" t="b">
        <v>0</v>
      </c>
      <c r="R219" t="s">
        <v>474</v>
      </c>
      <c r="S219" s="8" t="str">
        <f t="shared" si="23"/>
        <v>film &amp; video</v>
      </c>
      <c r="T219" s="9" t="str">
        <f t="shared" si="27"/>
        <v>science fiction</v>
      </c>
      <c r="V219" s="17">
        <f>IF(G219="successful",IF(H219&gt;='Statistical Analysis'!$D$16,"Outlier",0),0)</f>
        <v>0</v>
      </c>
      <c r="W219" s="17">
        <f>IF(G219="failed",IF(H219&gt;='Statistical Analysis'!$E$16,"Outlier",0),0)</f>
        <v>0</v>
      </c>
      <c r="Y219" s="25">
        <f>IF(G219="successful",((H219-'Statistical Analysis'!$D$4)/'Statistical Analysis'!$D$9),0)</f>
        <v>0</v>
      </c>
      <c r="Z219" s="14">
        <f>IF(G219="failed",((H219-'Statistical Analysis'!$E$4)/'Statistical Analysis'!$E$9),0)</f>
        <v>0.36290562594405112</v>
      </c>
      <c r="AC219" s="17">
        <f t="shared" si="24"/>
        <v>0.3</v>
      </c>
    </row>
    <row r="220" spans="1:29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2"/>
        <v>2.1594736842105262</v>
      </c>
      <c r="G220" t="s">
        <v>20</v>
      </c>
      <c r="H220">
        <v>397</v>
      </c>
      <c r="I220" s="6">
        <f t="shared" si="21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25"/>
        <v>40858.25</v>
      </c>
      <c r="O220" s="13">
        <f t="shared" si="26"/>
        <v>40892.25</v>
      </c>
      <c r="P220" t="b">
        <v>0</v>
      </c>
      <c r="Q220" t="b">
        <v>1</v>
      </c>
      <c r="R220" t="s">
        <v>100</v>
      </c>
      <c r="S220" s="8" t="str">
        <f t="shared" si="23"/>
        <v>film &amp; video</v>
      </c>
      <c r="T220" s="9" t="str">
        <f t="shared" si="27"/>
        <v>shorts</v>
      </c>
      <c r="V220" s="17">
        <f>IF(G220="successful",IF(H220&gt;='Statistical Analysis'!$D$16,"Outlier",0),0)</f>
        <v>0</v>
      </c>
      <c r="W220" s="17">
        <f>IF(G220="failed",IF(H220&gt;='Statistical Analysis'!$E$16,"Outlier",0),0)</f>
        <v>0</v>
      </c>
      <c r="Y220" s="25">
        <f>IF(G220="successful",((H220-'Statistical Analysis'!$D$4)/'Statistical Analysis'!$D$9),0)</f>
        <v>-0.35865672160568213</v>
      </c>
      <c r="Z220" s="14">
        <f>IF(G220="failed",((H220-'Statistical Analysis'!$E$4)/'Statistical Analysis'!$E$9),0)</f>
        <v>0</v>
      </c>
      <c r="AC220" s="17">
        <f t="shared" si="24"/>
        <v>1.1333333333333333</v>
      </c>
    </row>
    <row r="221" spans="1:29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2"/>
        <v>3.3212709832134291</v>
      </c>
      <c r="G221" t="s">
        <v>20</v>
      </c>
      <c r="H221">
        <v>1539</v>
      </c>
      <c r="I221" s="6">
        <f t="shared" si="21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25"/>
        <v>41137.208333333336</v>
      </c>
      <c r="O221" s="13">
        <f t="shared" si="26"/>
        <v>41149.208333333336</v>
      </c>
      <c r="P221" t="b">
        <v>0</v>
      </c>
      <c r="Q221" t="b">
        <v>0</v>
      </c>
      <c r="R221" t="s">
        <v>71</v>
      </c>
      <c r="S221" s="8" t="str">
        <f t="shared" si="23"/>
        <v>film &amp; video</v>
      </c>
      <c r="T221" s="9" t="str">
        <f t="shared" si="27"/>
        <v>animation</v>
      </c>
      <c r="V221" s="17">
        <f>IF(G221="successful",IF(H221&gt;='Statistical Analysis'!$D$16,"Outlier",0),0)</f>
        <v>0</v>
      </c>
      <c r="W221" s="17">
        <f>IF(G221="failed",IF(H221&gt;='Statistical Analysis'!$E$16,"Outlier",0),0)</f>
        <v>0</v>
      </c>
      <c r="Y221" s="25">
        <f>IF(G221="successful",((H221-'Statistical Analysis'!$D$4)/'Statistical Analysis'!$D$9),0)</f>
        <v>0.54322320684768277</v>
      </c>
      <c r="Z221" s="14">
        <f>IF(G221="failed",((H221-'Statistical Analysis'!$E$4)/'Statistical Analysis'!$E$9),0)</f>
        <v>0</v>
      </c>
      <c r="AC221" s="17">
        <f t="shared" si="24"/>
        <v>0.4</v>
      </c>
    </row>
    <row r="222" spans="1:29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2"/>
        <v>8.4430379746835441E-2</v>
      </c>
      <c r="G222" t="s">
        <v>14</v>
      </c>
      <c r="H222">
        <v>17</v>
      </c>
      <c r="I222" s="6">
        <f t="shared" si="21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25"/>
        <v>40725.208333333336</v>
      </c>
      <c r="O222" s="13">
        <f t="shared" si="26"/>
        <v>40743.208333333336</v>
      </c>
      <c r="P222" t="b">
        <v>1</v>
      </c>
      <c r="Q222" t="b">
        <v>0</v>
      </c>
      <c r="R222" t="s">
        <v>33</v>
      </c>
      <c r="S222" s="8" t="str">
        <f t="shared" si="23"/>
        <v>theater</v>
      </c>
      <c r="T222" s="9" t="str">
        <f t="shared" si="27"/>
        <v>plays</v>
      </c>
      <c r="V222" s="17">
        <f>IF(G222="successful",IF(H222&gt;='Statistical Analysis'!$D$16,"Outlier",0),0)</f>
        <v>0</v>
      </c>
      <c r="W222" s="17">
        <f>IF(G222="failed",IF(H222&gt;='Statistical Analysis'!$E$16,"Outlier",0),0)</f>
        <v>0</v>
      </c>
      <c r="Y222" s="25">
        <f>IF(G222="successful",((H222-'Statistical Analysis'!$D$4)/'Statistical Analysis'!$D$9),0)</f>
        <v>0</v>
      </c>
      <c r="Z222" s="14">
        <f>IF(G222="failed",((H222-'Statistical Analysis'!$E$4)/'Statistical Analysis'!$E$9),0)</f>
        <v>-0.59231582843418551</v>
      </c>
      <c r="AC222" s="17">
        <f t="shared" si="24"/>
        <v>0.6</v>
      </c>
    </row>
    <row r="223" spans="1:29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2"/>
        <v>0.9862551440329218</v>
      </c>
      <c r="G223" t="s">
        <v>14</v>
      </c>
      <c r="H223">
        <v>2179</v>
      </c>
      <c r="I223" s="6">
        <f t="shared" si="21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25"/>
        <v>41081.208333333336</v>
      </c>
      <c r="O223" s="13">
        <f t="shared" si="26"/>
        <v>41083.208333333336</v>
      </c>
      <c r="P223" t="b">
        <v>1</v>
      </c>
      <c r="Q223" t="b">
        <v>0</v>
      </c>
      <c r="R223" t="s">
        <v>17</v>
      </c>
      <c r="S223" s="8" t="str">
        <f t="shared" si="23"/>
        <v>food</v>
      </c>
      <c r="T223" s="9" t="str">
        <f t="shared" si="27"/>
        <v>food trucks</v>
      </c>
      <c r="V223" s="17">
        <f>IF(G223="successful",IF(H223&gt;='Statistical Analysis'!$D$16,"Outlier",0),0)</f>
        <v>0</v>
      </c>
      <c r="W223" s="17" t="str">
        <f>IF(G223="failed",IF(H223&gt;='Statistical Analysis'!$E$16,"Outlier",0),0)</f>
        <v>Outlier</v>
      </c>
      <c r="Y223" s="25">
        <f>IF(G223="successful",((H223-'Statistical Analysis'!$D$4)/'Statistical Analysis'!$D$9),0)</f>
        <v>0</v>
      </c>
      <c r="Z223" s="14">
        <f>IF(G223="failed",((H223-'Statistical Analysis'!$E$4)/'Statistical Analysis'!$E$9),0)</f>
        <v>1.659798440230752</v>
      </c>
      <c r="AC223" s="17">
        <f t="shared" si="24"/>
        <v>6.6666666666666666E-2</v>
      </c>
    </row>
    <row r="224" spans="1:29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2"/>
        <v>1.3797916666666667</v>
      </c>
      <c r="G224" t="s">
        <v>20</v>
      </c>
      <c r="H224">
        <v>138</v>
      </c>
      <c r="I224" s="6">
        <f t="shared" si="21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25"/>
        <v>41914.208333333336</v>
      </c>
      <c r="O224" s="13">
        <f t="shared" si="26"/>
        <v>41915.208333333336</v>
      </c>
      <c r="P224" t="b">
        <v>0</v>
      </c>
      <c r="Q224" t="b">
        <v>0</v>
      </c>
      <c r="R224" t="s">
        <v>122</v>
      </c>
      <c r="S224" s="8" t="str">
        <f t="shared" si="23"/>
        <v>photography</v>
      </c>
      <c r="T224" s="9" t="str">
        <f t="shared" si="27"/>
        <v>photography books</v>
      </c>
      <c r="V224" s="17">
        <f>IF(G224="successful",IF(H224&gt;='Statistical Analysis'!$D$16,"Outlier",0),0)</f>
        <v>0</v>
      </c>
      <c r="W224" s="17">
        <f>IF(G224="failed",IF(H224&gt;='Statistical Analysis'!$E$16,"Outlier",0),0)</f>
        <v>0</v>
      </c>
      <c r="Y224" s="25">
        <f>IF(G224="successful",((H224-'Statistical Analysis'!$D$4)/'Statistical Analysis'!$D$9),0)</f>
        <v>-0.56319866685035946</v>
      </c>
      <c r="Z224" s="14">
        <f>IF(G224="failed",((H224-'Statistical Analysis'!$E$4)/'Statistical Analysis'!$E$9),0)</f>
        <v>0</v>
      </c>
      <c r="AC224" s="17">
        <f t="shared" si="24"/>
        <v>3.3333333333333333E-2</v>
      </c>
    </row>
    <row r="225" spans="1:29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2"/>
        <v>0.93810996563573879</v>
      </c>
      <c r="G225" t="s">
        <v>14</v>
      </c>
      <c r="H225">
        <v>931</v>
      </c>
      <c r="I225" s="6">
        <f t="shared" si="21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25"/>
        <v>42445.208333333328</v>
      </c>
      <c r="O225" s="13">
        <f t="shared" si="26"/>
        <v>42459.208333333328</v>
      </c>
      <c r="P225" t="b">
        <v>0</v>
      </c>
      <c r="Q225" t="b">
        <v>0</v>
      </c>
      <c r="R225" t="s">
        <v>33</v>
      </c>
      <c r="S225" s="8" t="str">
        <f t="shared" si="23"/>
        <v>theater</v>
      </c>
      <c r="T225" s="9" t="str">
        <f t="shared" si="27"/>
        <v>plays</v>
      </c>
      <c r="V225" s="17">
        <f>IF(G225="successful",IF(H225&gt;='Statistical Analysis'!$D$16,"Outlier",0),0)</f>
        <v>0</v>
      </c>
      <c r="W225" s="17">
        <f>IF(G225="failed",IF(H225&gt;='Statistical Analysis'!$E$16,"Outlier",0),0)</f>
        <v>0</v>
      </c>
      <c r="Y225" s="25">
        <f>IF(G225="successful",((H225-'Statistical Analysis'!$D$4)/'Statistical Analysis'!$D$9),0)</f>
        <v>0</v>
      </c>
      <c r="Z225" s="14">
        <f>IF(G225="failed",((H225-'Statistical Analysis'!$E$4)/'Statistical Analysis'!$E$9),0)</f>
        <v>0.3597805830180591</v>
      </c>
      <c r="AC225" s="17">
        <f t="shared" si="24"/>
        <v>0.46666666666666667</v>
      </c>
    </row>
    <row r="226" spans="1:29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2"/>
        <v>4.0363930885529156</v>
      </c>
      <c r="G226" t="s">
        <v>20</v>
      </c>
      <c r="H226">
        <v>3594</v>
      </c>
      <c r="I226" s="6">
        <f t="shared" si="21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25"/>
        <v>41906.208333333336</v>
      </c>
      <c r="O226" s="13">
        <f t="shared" si="26"/>
        <v>41951.25</v>
      </c>
      <c r="P226" t="b">
        <v>0</v>
      </c>
      <c r="Q226" t="b">
        <v>0</v>
      </c>
      <c r="R226" t="s">
        <v>474</v>
      </c>
      <c r="S226" s="8" t="str">
        <f t="shared" si="23"/>
        <v>film &amp; video</v>
      </c>
      <c r="T226" s="9" t="str">
        <f t="shared" si="27"/>
        <v>science fiction</v>
      </c>
      <c r="V226" s="17" t="str">
        <f>IF(G226="successful",IF(H226&gt;='Statistical Analysis'!$D$16,"Outlier",0),0)</f>
        <v>Outlier</v>
      </c>
      <c r="W226" s="17">
        <f>IF(G226="failed",IF(H226&gt;='Statistical Analysis'!$E$16,"Outlier",0),0)</f>
        <v>0</v>
      </c>
      <c r="Y226" s="25">
        <f>IF(G226="successful",((H226-'Statistical Analysis'!$D$4)/'Statistical Analysis'!$D$9),0)</f>
        <v>2.1661332357195433</v>
      </c>
      <c r="Z226" s="14">
        <f>IF(G226="failed",((H226-'Statistical Analysis'!$E$4)/'Statistical Analysis'!$E$9),0)</f>
        <v>0</v>
      </c>
      <c r="AC226" s="17">
        <f t="shared" si="24"/>
        <v>1.5013888888888081</v>
      </c>
    </row>
    <row r="227" spans="1:29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2"/>
        <v>2.6017404129793511</v>
      </c>
      <c r="G227" t="s">
        <v>20</v>
      </c>
      <c r="H227">
        <v>5880</v>
      </c>
      <c r="I227" s="6">
        <f t="shared" si="21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25"/>
        <v>41762.208333333336</v>
      </c>
      <c r="O227" s="13">
        <f t="shared" si="26"/>
        <v>41762.208333333336</v>
      </c>
      <c r="P227" t="b">
        <v>1</v>
      </c>
      <c r="Q227" t="b">
        <v>0</v>
      </c>
      <c r="R227" t="s">
        <v>23</v>
      </c>
      <c r="S227" s="8" t="str">
        <f t="shared" si="23"/>
        <v>music</v>
      </c>
      <c r="T227" s="9" t="str">
        <f t="shared" si="27"/>
        <v>rock</v>
      </c>
      <c r="V227" s="17" t="str">
        <f>IF(G227="successful",IF(H227&gt;='Statistical Analysis'!$D$16,"Outlier",0),0)</f>
        <v>Outlier</v>
      </c>
      <c r="W227" s="17">
        <f>IF(G227="failed",IF(H227&gt;='Statistical Analysis'!$E$16,"Outlier",0),0)</f>
        <v>0</v>
      </c>
      <c r="Y227" s="25">
        <f>IF(G227="successful",((H227-'Statistical Analysis'!$D$4)/'Statistical Analysis'!$D$9),0)</f>
        <v>3.9714725671069271</v>
      </c>
      <c r="Z227" s="14">
        <f>IF(G227="failed",((H227-'Statistical Analysis'!$E$4)/'Statistical Analysis'!$E$9),0)</f>
        <v>0</v>
      </c>
      <c r="AC227" s="17">
        <f t="shared" si="24"/>
        <v>0</v>
      </c>
    </row>
    <row r="228" spans="1:29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2"/>
        <v>3.6663333333333332</v>
      </c>
      <c r="G228" t="s">
        <v>20</v>
      </c>
      <c r="H228">
        <v>112</v>
      </c>
      <c r="I228" s="6">
        <f t="shared" si="21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25"/>
        <v>40276.208333333336</v>
      </c>
      <c r="O228" s="13">
        <f t="shared" si="26"/>
        <v>40313.208333333336</v>
      </c>
      <c r="P228" t="b">
        <v>0</v>
      </c>
      <c r="Q228" t="b">
        <v>0</v>
      </c>
      <c r="R228" t="s">
        <v>122</v>
      </c>
      <c r="S228" s="8" t="str">
        <f t="shared" si="23"/>
        <v>photography</v>
      </c>
      <c r="T228" s="9" t="str">
        <f t="shared" si="27"/>
        <v>photography books</v>
      </c>
      <c r="V228" s="17">
        <f>IF(G228="successful",IF(H228&gt;='Statistical Analysis'!$D$16,"Outlier",0),0)</f>
        <v>0</v>
      </c>
      <c r="W228" s="17">
        <f>IF(G228="failed",IF(H228&gt;='Statistical Analysis'!$E$16,"Outlier",0),0)</f>
        <v>0</v>
      </c>
      <c r="Y228" s="25">
        <f>IF(G228="successful",((H228-'Statistical Analysis'!$D$4)/'Statistical Analysis'!$D$9),0)</f>
        <v>-0.58373183509885984</v>
      </c>
      <c r="Z228" s="14">
        <f>IF(G228="failed",((H228-'Statistical Analysis'!$E$4)/'Statistical Analysis'!$E$9),0)</f>
        <v>0</v>
      </c>
      <c r="AC228" s="17">
        <f t="shared" si="24"/>
        <v>1.2333333333333334</v>
      </c>
    </row>
    <row r="229" spans="1:29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2"/>
        <v>1.687208538587849</v>
      </c>
      <c r="G229" t="s">
        <v>20</v>
      </c>
      <c r="H229">
        <v>943</v>
      </c>
      <c r="I229" s="6">
        <f t="shared" si="21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25"/>
        <v>42139.208333333328</v>
      </c>
      <c r="O229" s="13">
        <f t="shared" si="26"/>
        <v>42145.208333333328</v>
      </c>
      <c r="P229" t="b">
        <v>0</v>
      </c>
      <c r="Q229" t="b">
        <v>0</v>
      </c>
      <c r="R229" t="s">
        <v>292</v>
      </c>
      <c r="S229" s="8" t="str">
        <f t="shared" si="23"/>
        <v>games</v>
      </c>
      <c r="T229" s="9" t="str">
        <f t="shared" si="27"/>
        <v>mobile games</v>
      </c>
      <c r="V229" s="17">
        <f>IF(G229="successful",IF(H229&gt;='Statistical Analysis'!$D$16,"Outlier",0),0)</f>
        <v>0</v>
      </c>
      <c r="W229" s="17">
        <f>IF(G229="failed",IF(H229&gt;='Statistical Analysis'!$E$16,"Outlier",0),0)</f>
        <v>0</v>
      </c>
      <c r="Y229" s="25">
        <f>IF(G229="successful",((H229-'Statistical Analysis'!$D$4)/'Statistical Analysis'!$D$9),0)</f>
        <v>7.2539811612826841E-2</v>
      </c>
      <c r="Z229" s="14">
        <f>IF(G229="failed",((H229-'Statistical Analysis'!$E$4)/'Statistical Analysis'!$E$9),0)</f>
        <v>0</v>
      </c>
      <c r="AC229" s="17">
        <f t="shared" si="24"/>
        <v>0.2</v>
      </c>
    </row>
    <row r="230" spans="1:29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2"/>
        <v>1.1990717911530093</v>
      </c>
      <c r="G230" t="s">
        <v>20</v>
      </c>
      <c r="H230">
        <v>2468</v>
      </c>
      <c r="I230" s="6">
        <f t="shared" si="21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25"/>
        <v>42613.208333333328</v>
      </c>
      <c r="O230" s="13">
        <f t="shared" si="26"/>
        <v>42638.208333333328</v>
      </c>
      <c r="P230" t="b">
        <v>0</v>
      </c>
      <c r="Q230" t="b">
        <v>0</v>
      </c>
      <c r="R230" t="s">
        <v>71</v>
      </c>
      <c r="S230" s="8" t="str">
        <f t="shared" si="23"/>
        <v>film &amp; video</v>
      </c>
      <c r="T230" s="9" t="str">
        <f t="shared" si="27"/>
        <v>animation</v>
      </c>
      <c r="V230" s="17">
        <f>IF(G230="successful",IF(H230&gt;='Statistical Analysis'!$D$16,"Outlier",0),0)</f>
        <v>0</v>
      </c>
      <c r="W230" s="17">
        <f>IF(G230="failed",IF(H230&gt;='Statistical Analysis'!$E$16,"Outlier",0),0)</f>
        <v>0</v>
      </c>
      <c r="Y230" s="25">
        <f>IF(G230="successful",((H230-'Statistical Analysis'!$D$4)/'Statistical Analysis'!$D$9),0)</f>
        <v>1.2768891031114096</v>
      </c>
      <c r="Z230" s="14">
        <f>IF(G230="failed",((H230-'Statistical Analysis'!$E$4)/'Statistical Analysis'!$E$9),0)</f>
        <v>0</v>
      </c>
      <c r="AC230" s="17">
        <f t="shared" si="24"/>
        <v>0.83333333333333337</v>
      </c>
    </row>
    <row r="231" spans="1:29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2"/>
        <v>1.936892523364486</v>
      </c>
      <c r="G231" t="s">
        <v>20</v>
      </c>
      <c r="H231">
        <v>2551</v>
      </c>
      <c r="I231" s="6">
        <f t="shared" si="21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25"/>
        <v>42887.208333333328</v>
      </c>
      <c r="O231" s="13">
        <f t="shared" si="26"/>
        <v>42935.208333333328</v>
      </c>
      <c r="P231" t="b">
        <v>0</v>
      </c>
      <c r="Q231" t="b">
        <v>1</v>
      </c>
      <c r="R231" t="s">
        <v>292</v>
      </c>
      <c r="S231" s="8" t="str">
        <f t="shared" si="23"/>
        <v>games</v>
      </c>
      <c r="T231" s="9" t="str">
        <f t="shared" si="27"/>
        <v>mobile games</v>
      </c>
      <c r="V231" s="17">
        <f>IF(G231="successful",IF(H231&gt;='Statistical Analysis'!$D$16,"Outlier",0),0)</f>
        <v>0</v>
      </c>
      <c r="W231" s="17">
        <f>IF(G231="failed",IF(H231&gt;='Statistical Analysis'!$E$16,"Outlier",0),0)</f>
        <v>0</v>
      </c>
      <c r="Y231" s="25">
        <f>IF(G231="successful",((H231-'Statistical Analysis'!$D$4)/'Statistical Analysis'!$D$9),0)</f>
        <v>1.3424372940585456</v>
      </c>
      <c r="Z231" s="14">
        <f>IF(G231="failed",((H231-'Statistical Analysis'!$E$4)/'Statistical Analysis'!$E$9),0)</f>
        <v>0</v>
      </c>
      <c r="AC231" s="17">
        <f t="shared" si="24"/>
        <v>1.6</v>
      </c>
    </row>
    <row r="232" spans="1:29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2"/>
        <v>4.2016666666666671</v>
      </c>
      <c r="G232" t="s">
        <v>20</v>
      </c>
      <c r="H232">
        <v>101</v>
      </c>
      <c r="I232" s="6">
        <f t="shared" si="21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25"/>
        <v>43805.25</v>
      </c>
      <c r="O232" s="13">
        <f t="shared" si="26"/>
        <v>43805.25</v>
      </c>
      <c r="P232" t="b">
        <v>0</v>
      </c>
      <c r="Q232" t="b">
        <v>0</v>
      </c>
      <c r="R232" t="s">
        <v>89</v>
      </c>
      <c r="S232" s="8" t="str">
        <f t="shared" si="23"/>
        <v>games</v>
      </c>
      <c r="T232" s="9" t="str">
        <f t="shared" si="27"/>
        <v>video games</v>
      </c>
      <c r="V232" s="17">
        <f>IF(G232="successful",IF(H232&gt;='Statistical Analysis'!$D$16,"Outlier",0),0)</f>
        <v>0</v>
      </c>
      <c r="W232" s="17">
        <f>IF(G232="failed",IF(H232&gt;='Statistical Analysis'!$E$16,"Outlier",0),0)</f>
        <v>0</v>
      </c>
      <c r="Y232" s="25">
        <f>IF(G232="successful",((H232-'Statistical Analysis'!$D$4)/'Statistical Analysis'!$D$9),0)</f>
        <v>-0.59241894474245615</v>
      </c>
      <c r="Z232" s="14">
        <f>IF(G232="failed",((H232-'Statistical Analysis'!$E$4)/'Statistical Analysis'!$E$9),0)</f>
        <v>0</v>
      </c>
      <c r="AC232" s="17">
        <f t="shared" si="24"/>
        <v>0</v>
      </c>
    </row>
    <row r="233" spans="1:29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2"/>
        <v>0.76708333333333334</v>
      </c>
      <c r="G233" t="s">
        <v>74</v>
      </c>
      <c r="H233">
        <v>67</v>
      </c>
      <c r="I233" s="6">
        <f t="shared" si="21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25"/>
        <v>41415.208333333336</v>
      </c>
      <c r="O233" s="13">
        <f t="shared" si="26"/>
        <v>41473.208333333336</v>
      </c>
      <c r="P233" t="b">
        <v>0</v>
      </c>
      <c r="Q233" t="b">
        <v>0</v>
      </c>
      <c r="R233" t="s">
        <v>33</v>
      </c>
      <c r="S233" s="8" t="str">
        <f t="shared" si="23"/>
        <v>theater</v>
      </c>
      <c r="T233" s="9" t="str">
        <f t="shared" si="27"/>
        <v>plays</v>
      </c>
      <c r="V233" s="17">
        <f>IF(G233="successful",IF(H233&gt;='Statistical Analysis'!$D$16,"Outlier",0),0)</f>
        <v>0</v>
      </c>
      <c r="W233" s="17">
        <f>IF(G233="failed",IF(H233&gt;='Statistical Analysis'!$E$16,"Outlier",0),0)</f>
        <v>0</v>
      </c>
      <c r="Y233" s="25">
        <f>IF(G233="successful",((H233-'Statistical Analysis'!$D$4)/'Statistical Analysis'!$D$9),0)</f>
        <v>0</v>
      </c>
      <c r="Z233" s="14">
        <f>IF(G233="failed",((H233-'Statistical Analysis'!$E$4)/'Statistical Analysis'!$E$9),0)</f>
        <v>0</v>
      </c>
      <c r="AC233" s="17">
        <f t="shared" si="24"/>
        <v>1.9333333333333333</v>
      </c>
    </row>
    <row r="234" spans="1:29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2"/>
        <v>1.7126470588235294</v>
      </c>
      <c r="G234" t="s">
        <v>20</v>
      </c>
      <c r="H234">
        <v>92</v>
      </c>
      <c r="I234" s="6">
        <f t="shared" si="21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25"/>
        <v>42576.208333333328</v>
      </c>
      <c r="O234" s="13">
        <f t="shared" si="26"/>
        <v>42577.208333333328</v>
      </c>
      <c r="P234" t="b">
        <v>0</v>
      </c>
      <c r="Q234" t="b">
        <v>0</v>
      </c>
      <c r="R234" t="s">
        <v>33</v>
      </c>
      <c r="S234" s="8" t="str">
        <f t="shared" si="23"/>
        <v>theater</v>
      </c>
      <c r="T234" s="9" t="str">
        <f t="shared" si="27"/>
        <v>plays</v>
      </c>
      <c r="V234" s="17">
        <f>IF(G234="successful",IF(H234&gt;='Statistical Analysis'!$D$16,"Outlier",0),0)</f>
        <v>0</v>
      </c>
      <c r="W234" s="17">
        <f>IF(G234="failed",IF(H234&gt;='Statistical Analysis'!$E$16,"Outlier",0),0)</f>
        <v>0</v>
      </c>
      <c r="Y234" s="25">
        <f>IF(G234="successful",((H234-'Statistical Analysis'!$D$4)/'Statistical Analysis'!$D$9),0)</f>
        <v>-0.5995265799053987</v>
      </c>
      <c r="Z234" s="14">
        <f>IF(G234="failed",((H234-'Statistical Analysis'!$E$4)/'Statistical Analysis'!$E$9),0)</f>
        <v>0</v>
      </c>
      <c r="AC234" s="17">
        <f t="shared" si="24"/>
        <v>3.3333333333333333E-2</v>
      </c>
    </row>
    <row r="235" spans="1:29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2"/>
        <v>1.5789473684210527</v>
      </c>
      <c r="G235" t="s">
        <v>20</v>
      </c>
      <c r="H235">
        <v>62</v>
      </c>
      <c r="I235" s="6">
        <f t="shared" si="21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25"/>
        <v>40706.208333333336</v>
      </c>
      <c r="O235" s="13">
        <f t="shared" si="26"/>
        <v>40722.208333333336</v>
      </c>
      <c r="P235" t="b">
        <v>0</v>
      </c>
      <c r="Q235" t="b">
        <v>0</v>
      </c>
      <c r="R235" t="s">
        <v>71</v>
      </c>
      <c r="S235" s="8" t="str">
        <f t="shared" si="23"/>
        <v>film &amp; video</v>
      </c>
      <c r="T235" s="9" t="str">
        <f t="shared" si="27"/>
        <v>animation</v>
      </c>
      <c r="V235" s="17">
        <f>IF(G235="successful",IF(H235&gt;='Statistical Analysis'!$D$16,"Outlier",0),0)</f>
        <v>0</v>
      </c>
      <c r="W235" s="17">
        <f>IF(G235="failed",IF(H235&gt;='Statistical Analysis'!$E$16,"Outlier",0),0)</f>
        <v>0</v>
      </c>
      <c r="Y235" s="25">
        <f>IF(G235="successful",((H235-'Statistical Analysis'!$D$4)/'Statistical Analysis'!$D$9),0)</f>
        <v>-0.62321869711520683</v>
      </c>
      <c r="Z235" s="14">
        <f>IF(G235="failed",((H235-'Statistical Analysis'!$E$4)/'Statistical Analysis'!$E$9),0)</f>
        <v>0</v>
      </c>
      <c r="AC235" s="17">
        <f t="shared" si="24"/>
        <v>0.53333333333333333</v>
      </c>
    </row>
    <row r="236" spans="1:29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2"/>
        <v>1.0908</v>
      </c>
      <c r="G236" t="s">
        <v>20</v>
      </c>
      <c r="H236">
        <v>149</v>
      </c>
      <c r="I236" s="6">
        <f t="shared" si="21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25"/>
        <v>42969.208333333328</v>
      </c>
      <c r="O236" s="13">
        <f t="shared" si="26"/>
        <v>42976.208333333328</v>
      </c>
      <c r="P236" t="b">
        <v>0</v>
      </c>
      <c r="Q236" t="b">
        <v>1</v>
      </c>
      <c r="R236" t="s">
        <v>89</v>
      </c>
      <c r="S236" s="8" t="str">
        <f t="shared" si="23"/>
        <v>games</v>
      </c>
      <c r="T236" s="9" t="str">
        <f t="shared" si="27"/>
        <v>video games</v>
      </c>
      <c r="V236" s="17">
        <f>IF(G236="successful",IF(H236&gt;='Statistical Analysis'!$D$16,"Outlier",0),0)</f>
        <v>0</v>
      </c>
      <c r="W236" s="17">
        <f>IF(G236="failed",IF(H236&gt;='Statistical Analysis'!$E$16,"Outlier",0),0)</f>
        <v>0</v>
      </c>
      <c r="Y236" s="25">
        <f>IF(G236="successful",((H236-'Statistical Analysis'!$D$4)/'Statistical Analysis'!$D$9),0)</f>
        <v>-0.55451155720676315</v>
      </c>
      <c r="Z236" s="14">
        <f>IF(G236="failed",((H236-'Statistical Analysis'!$E$4)/'Statistical Analysis'!$E$9),0)</f>
        <v>0</v>
      </c>
      <c r="AC236" s="17">
        <f t="shared" si="24"/>
        <v>0.23333333333333334</v>
      </c>
    </row>
    <row r="237" spans="1:29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2"/>
        <v>0.41732558139534881</v>
      </c>
      <c r="G237" t="s">
        <v>14</v>
      </c>
      <c r="H237">
        <v>92</v>
      </c>
      <c r="I237" s="6">
        <f t="shared" si="21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25"/>
        <v>42779.25</v>
      </c>
      <c r="O237" s="13">
        <f t="shared" si="26"/>
        <v>42784.25</v>
      </c>
      <c r="P237" t="b">
        <v>0</v>
      </c>
      <c r="Q237" t="b">
        <v>0</v>
      </c>
      <c r="R237" t="s">
        <v>71</v>
      </c>
      <c r="S237" s="8" t="str">
        <f t="shared" si="23"/>
        <v>film &amp; video</v>
      </c>
      <c r="T237" s="9" t="str">
        <f t="shared" si="27"/>
        <v>animation</v>
      </c>
      <c r="V237" s="17">
        <f>IF(G237="successful",IF(H237&gt;='Statistical Analysis'!$D$16,"Outlier",0),0)</f>
        <v>0</v>
      </c>
      <c r="W237" s="17">
        <f>IF(G237="failed",IF(H237&gt;='Statistical Analysis'!$E$16,"Outlier",0),0)</f>
        <v>0</v>
      </c>
      <c r="Y237" s="25">
        <f>IF(G237="successful",((H237-'Statistical Analysis'!$D$4)/'Statistical Analysis'!$D$9),0)</f>
        <v>0</v>
      </c>
      <c r="Z237" s="14">
        <f>IF(G237="failed",((H237-'Statistical Analysis'!$E$4)/'Statistical Analysis'!$E$9),0)</f>
        <v>-0.51418975528438426</v>
      </c>
      <c r="AC237" s="17">
        <f t="shared" si="24"/>
        <v>0.16666666666666666</v>
      </c>
    </row>
    <row r="238" spans="1:29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2"/>
        <v>0.10944303797468355</v>
      </c>
      <c r="G238" t="s">
        <v>14</v>
      </c>
      <c r="H238">
        <v>57</v>
      </c>
      <c r="I238" s="6">
        <f t="shared" si="21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25"/>
        <v>43641.208333333328</v>
      </c>
      <c r="O238" s="13">
        <f t="shared" si="26"/>
        <v>43648.208333333328</v>
      </c>
      <c r="P238" t="b">
        <v>0</v>
      </c>
      <c r="Q238" t="b">
        <v>1</v>
      </c>
      <c r="R238" t="s">
        <v>23</v>
      </c>
      <c r="S238" s="8" t="str">
        <f t="shared" si="23"/>
        <v>music</v>
      </c>
      <c r="T238" s="9" t="str">
        <f t="shared" si="27"/>
        <v>rock</v>
      </c>
      <c r="V238" s="17">
        <f>IF(G238="successful",IF(H238&gt;='Statistical Analysis'!$D$16,"Outlier",0),0)</f>
        <v>0</v>
      </c>
      <c r="W238" s="17">
        <f>IF(G238="failed",IF(H238&gt;='Statistical Analysis'!$E$16,"Outlier",0),0)</f>
        <v>0</v>
      </c>
      <c r="Y238" s="25">
        <f>IF(G238="successful",((H238-'Statistical Analysis'!$D$4)/'Statistical Analysis'!$D$9),0)</f>
        <v>0</v>
      </c>
      <c r="Z238" s="14">
        <f>IF(G238="failed",((H238-'Statistical Analysis'!$E$4)/'Statistical Analysis'!$E$9),0)</f>
        <v>-0.55064858942095818</v>
      </c>
      <c r="AC238" s="17">
        <f t="shared" si="24"/>
        <v>0.23333333333333334</v>
      </c>
    </row>
    <row r="239" spans="1:29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2"/>
        <v>1.593763440860215</v>
      </c>
      <c r="G239" t="s">
        <v>20</v>
      </c>
      <c r="H239">
        <v>329</v>
      </c>
      <c r="I239" s="6">
        <f t="shared" si="21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25"/>
        <v>41754.208333333336</v>
      </c>
      <c r="O239" s="13">
        <f t="shared" si="26"/>
        <v>41756.208333333336</v>
      </c>
      <c r="P239" t="b">
        <v>0</v>
      </c>
      <c r="Q239" t="b">
        <v>0</v>
      </c>
      <c r="R239" t="s">
        <v>71</v>
      </c>
      <c r="S239" s="8" t="str">
        <f t="shared" si="23"/>
        <v>film &amp; video</v>
      </c>
      <c r="T239" s="9" t="str">
        <f t="shared" si="27"/>
        <v>animation</v>
      </c>
      <c r="V239" s="17">
        <f>IF(G239="successful",IF(H239&gt;='Statistical Analysis'!$D$16,"Outlier",0),0)</f>
        <v>0</v>
      </c>
      <c r="W239" s="17">
        <f>IF(G239="failed",IF(H239&gt;='Statistical Analysis'!$E$16,"Outlier",0),0)</f>
        <v>0</v>
      </c>
      <c r="Y239" s="25">
        <f>IF(G239="successful",((H239-'Statistical Analysis'!$D$4)/'Statistical Analysis'!$D$9),0)</f>
        <v>-0.41235885394791399</v>
      </c>
      <c r="Z239" s="14">
        <f>IF(G239="failed",((H239-'Statistical Analysis'!$E$4)/'Statistical Analysis'!$E$9),0)</f>
        <v>0</v>
      </c>
      <c r="AC239" s="17">
        <f t="shared" si="24"/>
        <v>6.6666666666666666E-2</v>
      </c>
    </row>
    <row r="240" spans="1:29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2"/>
        <v>4.2241666666666671</v>
      </c>
      <c r="G240" t="s">
        <v>20</v>
      </c>
      <c r="H240">
        <v>97</v>
      </c>
      <c r="I240" s="6">
        <f t="shared" si="21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25"/>
        <v>43083.25</v>
      </c>
      <c r="O240" s="13">
        <f t="shared" si="26"/>
        <v>43108.25</v>
      </c>
      <c r="P240" t="b">
        <v>0</v>
      </c>
      <c r="Q240" t="b">
        <v>1</v>
      </c>
      <c r="R240" t="s">
        <v>33</v>
      </c>
      <c r="S240" s="8" t="str">
        <f t="shared" si="23"/>
        <v>theater</v>
      </c>
      <c r="T240" s="9" t="str">
        <f t="shared" si="27"/>
        <v>plays</v>
      </c>
      <c r="V240" s="17">
        <f>IF(G240="successful",IF(H240&gt;='Statistical Analysis'!$D$16,"Outlier",0),0)</f>
        <v>0</v>
      </c>
      <c r="W240" s="17">
        <f>IF(G240="failed",IF(H240&gt;='Statistical Analysis'!$E$16,"Outlier",0),0)</f>
        <v>0</v>
      </c>
      <c r="Y240" s="25">
        <f>IF(G240="successful",((H240-'Statistical Analysis'!$D$4)/'Statistical Analysis'!$D$9),0)</f>
        <v>-0.59557789370376402</v>
      </c>
      <c r="Z240" s="14">
        <f>IF(G240="failed",((H240-'Statistical Analysis'!$E$4)/'Statistical Analysis'!$E$9),0)</f>
        <v>0</v>
      </c>
      <c r="AC240" s="17">
        <f t="shared" si="24"/>
        <v>0.83333333333333337</v>
      </c>
    </row>
    <row r="241" spans="1:29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2"/>
        <v>0.97718749999999999</v>
      </c>
      <c r="G241" t="s">
        <v>14</v>
      </c>
      <c r="H241">
        <v>41</v>
      </c>
      <c r="I241" s="6">
        <f t="shared" si="21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25"/>
        <v>42245.208333333328</v>
      </c>
      <c r="O241" s="13">
        <f t="shared" si="26"/>
        <v>42249.208333333328</v>
      </c>
      <c r="P241" t="b">
        <v>0</v>
      </c>
      <c r="Q241" t="b">
        <v>0</v>
      </c>
      <c r="R241" t="s">
        <v>65</v>
      </c>
      <c r="S241" s="8" t="str">
        <f t="shared" si="23"/>
        <v>technology</v>
      </c>
      <c r="T241" s="9" t="str">
        <f t="shared" si="27"/>
        <v>wearables</v>
      </c>
      <c r="V241" s="17">
        <f>IF(G241="successful",IF(H241&gt;='Statistical Analysis'!$D$16,"Outlier",0),0)</f>
        <v>0</v>
      </c>
      <c r="W241" s="17">
        <f>IF(G241="failed",IF(H241&gt;='Statistical Analysis'!$E$16,"Outlier",0),0)</f>
        <v>0</v>
      </c>
      <c r="Y241" s="25">
        <f>IF(G241="successful",((H241-'Statistical Analysis'!$D$4)/'Statistical Analysis'!$D$9),0)</f>
        <v>0</v>
      </c>
      <c r="Z241" s="14">
        <f>IF(G241="failed",((H241-'Statistical Analysis'!$E$4)/'Statistical Analysis'!$E$9),0)</f>
        <v>-0.56731548502624918</v>
      </c>
      <c r="AC241" s="17">
        <f t="shared" si="24"/>
        <v>0.13333333333333333</v>
      </c>
    </row>
    <row r="242" spans="1:29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2"/>
        <v>4.1878911564625847</v>
      </c>
      <c r="G242" t="s">
        <v>20</v>
      </c>
      <c r="H242">
        <v>1784</v>
      </c>
      <c r="I242" s="6">
        <f t="shared" si="21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25"/>
        <v>40396.208333333336</v>
      </c>
      <c r="O242" s="13">
        <f t="shared" si="26"/>
        <v>40397.208333333336</v>
      </c>
      <c r="P242" t="b">
        <v>0</v>
      </c>
      <c r="Q242" t="b">
        <v>0</v>
      </c>
      <c r="R242" t="s">
        <v>33</v>
      </c>
      <c r="S242" s="8" t="str">
        <f t="shared" si="23"/>
        <v>theater</v>
      </c>
      <c r="T242" s="9" t="str">
        <f t="shared" si="27"/>
        <v>plays</v>
      </c>
      <c r="V242" s="17">
        <f>IF(G242="successful",IF(H242&gt;='Statistical Analysis'!$D$16,"Outlier",0),0)</f>
        <v>0</v>
      </c>
      <c r="W242" s="17">
        <f>IF(G242="failed",IF(H242&gt;='Statistical Analysis'!$E$16,"Outlier",0),0)</f>
        <v>0</v>
      </c>
      <c r="Y242" s="25">
        <f>IF(G242="successful",((H242-'Statistical Analysis'!$D$4)/'Statistical Analysis'!$D$9),0)</f>
        <v>0.73670883072778293</v>
      </c>
      <c r="Z242" s="14">
        <f>IF(G242="failed",((H242-'Statistical Analysis'!$E$4)/'Statistical Analysis'!$E$9),0)</f>
        <v>0</v>
      </c>
      <c r="AC242" s="17">
        <f t="shared" si="24"/>
        <v>3.3333333333333333E-2</v>
      </c>
    </row>
    <row r="243" spans="1:29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2"/>
        <v>1.0191632047477746</v>
      </c>
      <c r="G243" t="s">
        <v>20</v>
      </c>
      <c r="H243">
        <v>1684</v>
      </c>
      <c r="I243" s="6">
        <f t="shared" si="21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25"/>
        <v>41742.208333333336</v>
      </c>
      <c r="O243" s="13">
        <f t="shared" si="26"/>
        <v>41752.208333333336</v>
      </c>
      <c r="P243" t="b">
        <v>0</v>
      </c>
      <c r="Q243" t="b">
        <v>1</v>
      </c>
      <c r="R243" t="s">
        <v>68</v>
      </c>
      <c r="S243" s="8" t="str">
        <f t="shared" si="23"/>
        <v>publishing</v>
      </c>
      <c r="T243" s="9" t="str">
        <f t="shared" si="27"/>
        <v>nonfiction</v>
      </c>
      <c r="V243" s="17">
        <f>IF(G243="successful",IF(H243&gt;='Statistical Analysis'!$D$16,"Outlier",0),0)</f>
        <v>0</v>
      </c>
      <c r="W243" s="17">
        <f>IF(G243="failed",IF(H243&gt;='Statistical Analysis'!$E$16,"Outlier",0),0)</f>
        <v>0</v>
      </c>
      <c r="Y243" s="25">
        <f>IF(G243="successful",((H243-'Statistical Analysis'!$D$4)/'Statistical Analysis'!$D$9),0)</f>
        <v>0.65773510669508894</v>
      </c>
      <c r="Z243" s="14">
        <f>IF(G243="failed",((H243-'Statistical Analysis'!$E$4)/'Statistical Analysis'!$E$9),0)</f>
        <v>0</v>
      </c>
      <c r="AC243" s="17">
        <f t="shared" si="24"/>
        <v>0.33333333333333331</v>
      </c>
    </row>
    <row r="244" spans="1:29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2"/>
        <v>1.2772619047619047</v>
      </c>
      <c r="G244" t="s">
        <v>20</v>
      </c>
      <c r="H244">
        <v>250</v>
      </c>
      <c r="I244" s="6">
        <f t="shared" si="21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25"/>
        <v>42865.208333333328</v>
      </c>
      <c r="O244" s="13">
        <f t="shared" si="26"/>
        <v>42875.208333333328</v>
      </c>
      <c r="P244" t="b">
        <v>0</v>
      </c>
      <c r="Q244" t="b">
        <v>1</v>
      </c>
      <c r="R244" t="s">
        <v>23</v>
      </c>
      <c r="S244" s="8" t="str">
        <f t="shared" si="23"/>
        <v>music</v>
      </c>
      <c r="T244" s="9" t="str">
        <f t="shared" si="27"/>
        <v>rock</v>
      </c>
      <c r="V244" s="17">
        <f>IF(G244="successful",IF(H244&gt;='Statistical Analysis'!$D$16,"Outlier",0),0)</f>
        <v>0</v>
      </c>
      <c r="W244" s="17">
        <f>IF(G244="failed",IF(H244&gt;='Statistical Analysis'!$E$16,"Outlier",0),0)</f>
        <v>0</v>
      </c>
      <c r="Y244" s="25">
        <f>IF(G244="successful",((H244-'Statistical Analysis'!$D$4)/'Statistical Analysis'!$D$9),0)</f>
        <v>-0.47474809593374223</v>
      </c>
      <c r="Z244" s="14">
        <f>IF(G244="failed",((H244-'Statistical Analysis'!$E$4)/'Statistical Analysis'!$E$9),0)</f>
        <v>0</v>
      </c>
      <c r="AC244" s="17">
        <f t="shared" si="24"/>
        <v>0.33333333333333331</v>
      </c>
    </row>
    <row r="245" spans="1:29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2"/>
        <v>4.4521739130434783</v>
      </c>
      <c r="G245" t="s">
        <v>20</v>
      </c>
      <c r="H245">
        <v>238</v>
      </c>
      <c r="I245" s="6">
        <f t="shared" si="21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25"/>
        <v>43163.25</v>
      </c>
      <c r="O245" s="13">
        <f t="shared" si="26"/>
        <v>43166.25</v>
      </c>
      <c r="P245" t="b">
        <v>0</v>
      </c>
      <c r="Q245" t="b">
        <v>0</v>
      </c>
      <c r="R245" t="s">
        <v>33</v>
      </c>
      <c r="S245" s="8" t="str">
        <f t="shared" si="23"/>
        <v>theater</v>
      </c>
      <c r="T245" s="9" t="str">
        <f t="shared" si="27"/>
        <v>plays</v>
      </c>
      <c r="V245" s="17">
        <f>IF(G245="successful",IF(H245&gt;='Statistical Analysis'!$D$16,"Outlier",0),0)</f>
        <v>0</v>
      </c>
      <c r="W245" s="17">
        <f>IF(G245="failed",IF(H245&gt;='Statistical Analysis'!$E$16,"Outlier",0),0)</f>
        <v>0</v>
      </c>
      <c r="Y245" s="25">
        <f>IF(G245="successful",((H245-'Statistical Analysis'!$D$4)/'Statistical Analysis'!$D$9),0)</f>
        <v>-0.48422494281766548</v>
      </c>
      <c r="Z245" s="14">
        <f>IF(G245="failed",((H245-'Statistical Analysis'!$E$4)/'Statistical Analysis'!$E$9),0)</f>
        <v>0</v>
      </c>
      <c r="AC245" s="17">
        <f t="shared" si="24"/>
        <v>0.1</v>
      </c>
    </row>
    <row r="246" spans="1:29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2"/>
        <v>5.6971428571428575</v>
      </c>
      <c r="G246" t="s">
        <v>20</v>
      </c>
      <c r="H246">
        <v>53</v>
      </c>
      <c r="I246" s="6">
        <f t="shared" si="21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25"/>
        <v>41834.208333333336</v>
      </c>
      <c r="O246" s="13">
        <f t="shared" si="26"/>
        <v>41886.208333333336</v>
      </c>
      <c r="P246" t="b">
        <v>0</v>
      </c>
      <c r="Q246" t="b">
        <v>0</v>
      </c>
      <c r="R246" t="s">
        <v>33</v>
      </c>
      <c r="S246" s="8" t="str">
        <f t="shared" si="23"/>
        <v>theater</v>
      </c>
      <c r="T246" s="9" t="str">
        <f t="shared" si="27"/>
        <v>plays</v>
      </c>
      <c r="V246" s="17">
        <f>IF(G246="successful",IF(H246&gt;='Statistical Analysis'!$D$16,"Outlier",0),0)</f>
        <v>0</v>
      </c>
      <c r="W246" s="17">
        <f>IF(G246="failed",IF(H246&gt;='Statistical Analysis'!$E$16,"Outlier",0),0)</f>
        <v>0</v>
      </c>
      <c r="Y246" s="25">
        <f>IF(G246="successful",((H246-'Statistical Analysis'!$D$4)/'Statistical Analysis'!$D$9),0)</f>
        <v>-0.63032633227814927</v>
      </c>
      <c r="Z246" s="14">
        <f>IF(G246="failed",((H246-'Statistical Analysis'!$E$4)/'Statistical Analysis'!$E$9),0)</f>
        <v>0</v>
      </c>
      <c r="AC246" s="17">
        <f t="shared" si="24"/>
        <v>1.7333333333333334</v>
      </c>
    </row>
    <row r="247" spans="1:29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2"/>
        <v>5.0934482758620687</v>
      </c>
      <c r="G247" t="s">
        <v>20</v>
      </c>
      <c r="H247">
        <v>214</v>
      </c>
      <c r="I247" s="6">
        <f t="shared" si="21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25"/>
        <v>41736.208333333336</v>
      </c>
      <c r="O247" s="13">
        <f t="shared" si="26"/>
        <v>41737.208333333336</v>
      </c>
      <c r="P247" t="b">
        <v>0</v>
      </c>
      <c r="Q247" t="b">
        <v>0</v>
      </c>
      <c r="R247" t="s">
        <v>33</v>
      </c>
      <c r="S247" s="8" t="str">
        <f t="shared" si="23"/>
        <v>theater</v>
      </c>
      <c r="T247" s="9" t="str">
        <f t="shared" si="27"/>
        <v>plays</v>
      </c>
      <c r="V247" s="17">
        <f>IF(G247="successful",IF(H247&gt;='Statistical Analysis'!$D$16,"Outlier",0),0)</f>
        <v>0</v>
      </c>
      <c r="W247" s="17">
        <f>IF(G247="failed",IF(H247&gt;='Statistical Analysis'!$E$16,"Outlier",0),0)</f>
        <v>0</v>
      </c>
      <c r="Y247" s="25">
        <f>IF(G247="successful",((H247-'Statistical Analysis'!$D$4)/'Statistical Analysis'!$D$9),0)</f>
        <v>-0.5031786365855121</v>
      </c>
      <c r="Z247" s="14">
        <f>IF(G247="failed",((H247-'Statistical Analysis'!$E$4)/'Statistical Analysis'!$E$9),0)</f>
        <v>0</v>
      </c>
      <c r="AC247" s="17">
        <f t="shared" si="24"/>
        <v>3.3333333333333333E-2</v>
      </c>
    </row>
    <row r="248" spans="1:29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2"/>
        <v>3.2553333333333332</v>
      </c>
      <c r="G248" t="s">
        <v>20</v>
      </c>
      <c r="H248">
        <v>222</v>
      </c>
      <c r="I248" s="6">
        <f t="shared" si="21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25"/>
        <v>41491.208333333336</v>
      </c>
      <c r="O248" s="13">
        <f t="shared" si="26"/>
        <v>41495.208333333336</v>
      </c>
      <c r="P248" t="b">
        <v>0</v>
      </c>
      <c r="Q248" t="b">
        <v>0</v>
      </c>
      <c r="R248" t="s">
        <v>28</v>
      </c>
      <c r="S248" s="8" t="str">
        <f t="shared" si="23"/>
        <v>technology</v>
      </c>
      <c r="T248" s="9" t="str">
        <f t="shared" si="27"/>
        <v>web</v>
      </c>
      <c r="V248" s="17">
        <f>IF(G248="successful",IF(H248&gt;='Statistical Analysis'!$D$16,"Outlier",0),0)</f>
        <v>0</v>
      </c>
      <c r="W248" s="17">
        <f>IF(G248="failed",IF(H248&gt;='Statistical Analysis'!$E$16,"Outlier",0),0)</f>
        <v>0</v>
      </c>
      <c r="Y248" s="25">
        <f>IF(G248="successful",((H248-'Statistical Analysis'!$D$4)/'Statistical Analysis'!$D$9),0)</f>
        <v>-0.49686073866289654</v>
      </c>
      <c r="Z248" s="14">
        <f>IF(G248="failed",((H248-'Statistical Analysis'!$E$4)/'Statistical Analysis'!$E$9),0)</f>
        <v>0</v>
      </c>
      <c r="AC248" s="17">
        <f t="shared" si="24"/>
        <v>0.13333333333333333</v>
      </c>
    </row>
    <row r="249" spans="1:29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2"/>
        <v>9.3261616161616168</v>
      </c>
      <c r="G249" t="s">
        <v>20</v>
      </c>
      <c r="H249">
        <v>1884</v>
      </c>
      <c r="I249" s="6">
        <f t="shared" si="21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25"/>
        <v>42726.25</v>
      </c>
      <c r="O249" s="13">
        <f t="shared" si="26"/>
        <v>42741.25</v>
      </c>
      <c r="P249" t="b">
        <v>0</v>
      </c>
      <c r="Q249" t="b">
        <v>1</v>
      </c>
      <c r="R249" t="s">
        <v>119</v>
      </c>
      <c r="S249" s="8" t="str">
        <f t="shared" si="23"/>
        <v>publishing</v>
      </c>
      <c r="T249" s="9" t="str">
        <f t="shared" si="27"/>
        <v>fiction</v>
      </c>
      <c r="V249" s="17">
        <f>IF(G249="successful",IF(H249&gt;='Statistical Analysis'!$D$16,"Outlier",0),0)</f>
        <v>0</v>
      </c>
      <c r="W249" s="17">
        <f>IF(G249="failed",IF(H249&gt;='Statistical Analysis'!$E$16,"Outlier",0),0)</f>
        <v>0</v>
      </c>
      <c r="Y249" s="25">
        <f>IF(G249="successful",((H249-'Statistical Analysis'!$D$4)/'Statistical Analysis'!$D$9),0)</f>
        <v>0.81568255476047691</v>
      </c>
      <c r="Z249" s="14">
        <f>IF(G249="failed",((H249-'Statistical Analysis'!$E$4)/'Statistical Analysis'!$E$9),0)</f>
        <v>0</v>
      </c>
      <c r="AC249" s="17">
        <f t="shared" si="24"/>
        <v>0.5</v>
      </c>
    </row>
    <row r="250" spans="1:29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2"/>
        <v>2.1133870967741935</v>
      </c>
      <c r="G250" t="s">
        <v>20</v>
      </c>
      <c r="H250">
        <v>218</v>
      </c>
      <c r="I250" s="6">
        <f t="shared" si="21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25"/>
        <v>42004.25</v>
      </c>
      <c r="O250" s="13">
        <f t="shared" si="26"/>
        <v>42009.25</v>
      </c>
      <c r="P250" t="b">
        <v>0</v>
      </c>
      <c r="Q250" t="b">
        <v>0</v>
      </c>
      <c r="R250" t="s">
        <v>292</v>
      </c>
      <c r="S250" s="8" t="str">
        <f t="shared" si="23"/>
        <v>games</v>
      </c>
      <c r="T250" s="9" t="str">
        <f t="shared" si="27"/>
        <v>mobile games</v>
      </c>
      <c r="V250" s="17">
        <f>IF(G250="successful",IF(H250&gt;='Statistical Analysis'!$D$16,"Outlier",0),0)</f>
        <v>0</v>
      </c>
      <c r="W250" s="17">
        <f>IF(G250="failed",IF(H250&gt;='Statistical Analysis'!$E$16,"Outlier",0),0)</f>
        <v>0</v>
      </c>
      <c r="Y250" s="25">
        <f>IF(G250="successful",((H250-'Statistical Analysis'!$D$4)/'Statistical Analysis'!$D$9),0)</f>
        <v>-0.50001968762420423</v>
      </c>
      <c r="Z250" s="14">
        <f>IF(G250="failed",((H250-'Statistical Analysis'!$E$4)/'Statistical Analysis'!$E$9),0)</f>
        <v>0</v>
      </c>
      <c r="AC250" s="17">
        <f t="shared" si="24"/>
        <v>0.16666666666666666</v>
      </c>
    </row>
    <row r="251" spans="1:29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2"/>
        <v>2.7332520325203253</v>
      </c>
      <c r="G251" t="s">
        <v>20</v>
      </c>
      <c r="H251">
        <v>6465</v>
      </c>
      <c r="I251" s="6">
        <f t="shared" si="21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25"/>
        <v>42006.25</v>
      </c>
      <c r="O251" s="13">
        <f t="shared" si="26"/>
        <v>42013.25</v>
      </c>
      <c r="P251" t="b">
        <v>0</v>
      </c>
      <c r="Q251" t="b">
        <v>0</v>
      </c>
      <c r="R251" t="s">
        <v>206</v>
      </c>
      <c r="S251" s="8" t="str">
        <f t="shared" si="23"/>
        <v>publishing</v>
      </c>
      <c r="T251" s="9" t="str">
        <f t="shared" si="27"/>
        <v>translations</v>
      </c>
      <c r="V251" s="17" t="str">
        <f>IF(G251="successful",IF(H251&gt;='Statistical Analysis'!$D$16,"Outlier",0),0)</f>
        <v>Outlier</v>
      </c>
      <c r="W251" s="17">
        <f>IF(G251="failed",IF(H251&gt;='Statistical Analysis'!$E$16,"Outlier",0),0)</f>
        <v>0</v>
      </c>
      <c r="Y251" s="25">
        <f>IF(G251="successful",((H251-'Statistical Analysis'!$D$4)/'Statistical Analysis'!$D$9),0)</f>
        <v>4.4334688526981862</v>
      </c>
      <c r="Z251" s="14">
        <f>IF(G251="failed",((H251-'Statistical Analysis'!$E$4)/'Statistical Analysis'!$E$9),0)</f>
        <v>0</v>
      </c>
      <c r="AC251" s="17">
        <f t="shared" si="24"/>
        <v>0.23333333333333334</v>
      </c>
    </row>
    <row r="252" spans="1:29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2"/>
        <v>0.03</v>
      </c>
      <c r="G252" t="s">
        <v>14</v>
      </c>
      <c r="H252">
        <v>1</v>
      </c>
      <c r="I252" s="6">
        <f t="shared" si="21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25"/>
        <v>40203.25</v>
      </c>
      <c r="O252" s="13">
        <f t="shared" si="26"/>
        <v>40238.25</v>
      </c>
      <c r="P252" t="b">
        <v>0</v>
      </c>
      <c r="Q252" t="b">
        <v>0</v>
      </c>
      <c r="R252" t="s">
        <v>23</v>
      </c>
      <c r="S252" s="8" t="str">
        <f t="shared" si="23"/>
        <v>music</v>
      </c>
      <c r="T252" s="9" t="str">
        <f t="shared" si="27"/>
        <v>rock</v>
      </c>
      <c r="V252" s="17">
        <f>IF(G252="successful",IF(H252&gt;='Statistical Analysis'!$D$16,"Outlier",0),0)</f>
        <v>0</v>
      </c>
      <c r="W252" s="17">
        <f>IF(G252="failed",IF(H252&gt;='Statistical Analysis'!$E$16,"Outlier",0),0)</f>
        <v>0</v>
      </c>
      <c r="Y252" s="25">
        <f>IF(G252="successful",((H252-'Statistical Analysis'!$D$4)/'Statistical Analysis'!$D$9),0)</f>
        <v>0</v>
      </c>
      <c r="Z252" s="14">
        <f>IF(G252="failed",((H252-'Statistical Analysis'!$E$4)/'Statistical Analysis'!$E$9),0)</f>
        <v>-0.60898272403947651</v>
      </c>
      <c r="AC252" s="17">
        <f t="shared" si="24"/>
        <v>1.1666666666666667</v>
      </c>
    </row>
    <row r="253" spans="1:29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2"/>
        <v>0.54084507042253516</v>
      </c>
      <c r="G253" t="s">
        <v>14</v>
      </c>
      <c r="H253">
        <v>101</v>
      </c>
      <c r="I253" s="6">
        <f t="shared" si="21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25"/>
        <v>41252.25</v>
      </c>
      <c r="O253" s="13">
        <f t="shared" si="26"/>
        <v>41254.25</v>
      </c>
      <c r="P253" t="b">
        <v>0</v>
      </c>
      <c r="Q253" t="b">
        <v>0</v>
      </c>
      <c r="R253" t="s">
        <v>33</v>
      </c>
      <c r="S253" s="8" t="str">
        <f t="shared" si="23"/>
        <v>theater</v>
      </c>
      <c r="T253" s="9" t="str">
        <f t="shared" si="27"/>
        <v>plays</v>
      </c>
      <c r="V253" s="17">
        <f>IF(G253="successful",IF(H253&gt;='Statistical Analysis'!$D$16,"Outlier",0),0)</f>
        <v>0</v>
      </c>
      <c r="W253" s="17">
        <f>IF(G253="failed",IF(H253&gt;='Statistical Analysis'!$E$16,"Outlier",0),0)</f>
        <v>0</v>
      </c>
      <c r="Y253" s="25">
        <f>IF(G253="successful",((H253-'Statistical Analysis'!$D$4)/'Statistical Analysis'!$D$9),0)</f>
        <v>0</v>
      </c>
      <c r="Z253" s="14">
        <f>IF(G253="failed",((H253-'Statistical Analysis'!$E$4)/'Statistical Analysis'!$E$9),0)</f>
        <v>-0.50481462650640818</v>
      </c>
      <c r="AC253" s="17">
        <f t="shared" si="24"/>
        <v>6.6666666666666666E-2</v>
      </c>
    </row>
    <row r="254" spans="1:29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2"/>
        <v>6.2629999999999999</v>
      </c>
      <c r="G254" t="s">
        <v>20</v>
      </c>
      <c r="H254">
        <v>59</v>
      </c>
      <c r="I254" s="6">
        <f t="shared" si="21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25"/>
        <v>41572.208333333336</v>
      </c>
      <c r="O254" s="13">
        <f t="shared" si="26"/>
        <v>41577.208333333336</v>
      </c>
      <c r="P254" t="b">
        <v>0</v>
      </c>
      <c r="Q254" t="b">
        <v>0</v>
      </c>
      <c r="R254" t="s">
        <v>33</v>
      </c>
      <c r="S254" s="8" t="str">
        <f t="shared" si="23"/>
        <v>theater</v>
      </c>
      <c r="T254" s="9" t="str">
        <f t="shared" si="27"/>
        <v>plays</v>
      </c>
      <c r="V254" s="17">
        <f>IF(G254="successful",IF(H254&gt;='Statistical Analysis'!$D$16,"Outlier",0),0)</f>
        <v>0</v>
      </c>
      <c r="W254" s="17">
        <f>IF(G254="failed",IF(H254&gt;='Statistical Analysis'!$E$16,"Outlier",0),0)</f>
        <v>0</v>
      </c>
      <c r="Y254" s="25">
        <f>IF(G254="successful",((H254-'Statistical Analysis'!$D$4)/'Statistical Analysis'!$D$9),0)</f>
        <v>-0.62558790883618765</v>
      </c>
      <c r="Z254" s="14">
        <f>IF(G254="failed",((H254-'Statistical Analysis'!$E$4)/'Statistical Analysis'!$E$9),0)</f>
        <v>0</v>
      </c>
      <c r="AC254" s="17">
        <f t="shared" si="24"/>
        <v>0.16666666666666666</v>
      </c>
    </row>
    <row r="255" spans="1:29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2"/>
        <v>0.8902139917695473</v>
      </c>
      <c r="G255" t="s">
        <v>14</v>
      </c>
      <c r="H255">
        <v>1335</v>
      </c>
      <c r="I255" s="6">
        <f t="shared" si="21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25"/>
        <v>40641.208333333336</v>
      </c>
      <c r="O255" s="13">
        <f t="shared" si="26"/>
        <v>40653.208333333336</v>
      </c>
      <c r="P255" t="b">
        <v>0</v>
      </c>
      <c r="Q255" t="b">
        <v>0</v>
      </c>
      <c r="R255" t="s">
        <v>53</v>
      </c>
      <c r="S255" s="8" t="str">
        <f t="shared" si="23"/>
        <v>film &amp; video</v>
      </c>
      <c r="T255" s="9" t="str">
        <f t="shared" si="27"/>
        <v>drama</v>
      </c>
      <c r="V255" s="17">
        <f>IF(G255="successful",IF(H255&gt;='Statistical Analysis'!$D$16,"Outlier",0),0)</f>
        <v>0</v>
      </c>
      <c r="W255" s="17">
        <f>IF(G255="failed",IF(H255&gt;='Statistical Analysis'!$E$16,"Outlier",0),0)</f>
        <v>0</v>
      </c>
      <c r="Y255" s="25">
        <f>IF(G255="successful",((H255-'Statistical Analysis'!$D$4)/'Statistical Analysis'!$D$9),0)</f>
        <v>0</v>
      </c>
      <c r="Z255" s="14">
        <f>IF(G255="failed",((H255-'Statistical Analysis'!$E$4)/'Statistical Analysis'!$E$9),0)</f>
        <v>0.78061969705165524</v>
      </c>
      <c r="AC255" s="17">
        <f t="shared" si="24"/>
        <v>0.4</v>
      </c>
    </row>
    <row r="256" spans="1:29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2"/>
        <v>1.8489130434782608</v>
      </c>
      <c r="G256" t="s">
        <v>20</v>
      </c>
      <c r="H256">
        <v>88</v>
      </c>
      <c r="I256" s="6">
        <f t="shared" si="21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25"/>
        <v>42787.25</v>
      </c>
      <c r="O256" s="13">
        <f t="shared" si="26"/>
        <v>42789.25</v>
      </c>
      <c r="P256" t="b">
        <v>0</v>
      </c>
      <c r="Q256" t="b">
        <v>0</v>
      </c>
      <c r="R256" t="s">
        <v>68</v>
      </c>
      <c r="S256" s="8" t="str">
        <f t="shared" si="23"/>
        <v>publishing</v>
      </c>
      <c r="T256" s="9" t="str">
        <f t="shared" si="27"/>
        <v>nonfiction</v>
      </c>
      <c r="V256" s="17">
        <f>IF(G256="successful",IF(H256&gt;='Statistical Analysis'!$D$16,"Outlier",0),0)</f>
        <v>0</v>
      </c>
      <c r="W256" s="17">
        <f>IF(G256="failed",IF(H256&gt;='Statistical Analysis'!$E$16,"Outlier",0),0)</f>
        <v>0</v>
      </c>
      <c r="Y256" s="25">
        <f>IF(G256="successful",((H256-'Statistical Analysis'!$D$4)/'Statistical Analysis'!$D$9),0)</f>
        <v>-0.60268552886670645</v>
      </c>
      <c r="Z256" s="14">
        <f>IF(G256="failed",((H256-'Statistical Analysis'!$E$4)/'Statistical Analysis'!$E$9),0)</f>
        <v>0</v>
      </c>
      <c r="AC256" s="17">
        <f t="shared" si="24"/>
        <v>6.6666666666666666E-2</v>
      </c>
    </row>
    <row r="257" spans="1:29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2"/>
        <v>1.2016770186335404</v>
      </c>
      <c r="G257" t="s">
        <v>20</v>
      </c>
      <c r="H257">
        <v>1697</v>
      </c>
      <c r="I257" s="6">
        <f t="shared" si="21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25"/>
        <v>40590.25</v>
      </c>
      <c r="O257" s="13">
        <f t="shared" si="26"/>
        <v>40595.25</v>
      </c>
      <c r="P257" t="b">
        <v>0</v>
      </c>
      <c r="Q257" t="b">
        <v>1</v>
      </c>
      <c r="R257" t="s">
        <v>23</v>
      </c>
      <c r="S257" s="8" t="str">
        <f t="shared" si="23"/>
        <v>music</v>
      </c>
      <c r="T257" s="9" t="str">
        <f t="shared" si="27"/>
        <v>rock</v>
      </c>
      <c r="V257" s="17">
        <f>IF(G257="successful",IF(H257&gt;='Statistical Analysis'!$D$16,"Outlier",0),0)</f>
        <v>0</v>
      </c>
      <c r="W257" s="17">
        <f>IF(G257="failed",IF(H257&gt;='Statistical Analysis'!$E$16,"Outlier",0),0)</f>
        <v>0</v>
      </c>
      <c r="Y257" s="25">
        <f>IF(G257="successful",((H257-'Statistical Analysis'!$D$4)/'Statistical Analysis'!$D$9),0)</f>
        <v>0.66800169081933924</v>
      </c>
      <c r="Z257" s="14">
        <f>IF(G257="failed",((H257-'Statistical Analysis'!$E$4)/'Statistical Analysis'!$E$9),0)</f>
        <v>0</v>
      </c>
      <c r="AC257" s="17">
        <f t="shared" si="24"/>
        <v>0.16666666666666666</v>
      </c>
    </row>
    <row r="258" spans="1:29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2"/>
        <v>0.23390243902439026</v>
      </c>
      <c r="G258" t="s">
        <v>14</v>
      </c>
      <c r="H258">
        <v>15</v>
      </c>
      <c r="I258" s="6">
        <f t="shared" ref="I258:I321" si="28"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25"/>
        <v>42393.25</v>
      </c>
      <c r="O258" s="13">
        <f t="shared" si="26"/>
        <v>42430.25</v>
      </c>
      <c r="P258" t="b">
        <v>0</v>
      </c>
      <c r="Q258" t="b">
        <v>0</v>
      </c>
      <c r="R258" t="s">
        <v>23</v>
      </c>
      <c r="S258" s="8" t="str">
        <f t="shared" si="23"/>
        <v>music</v>
      </c>
      <c r="T258" s="9" t="str">
        <f t="shared" si="27"/>
        <v>rock</v>
      </c>
      <c r="V258" s="17">
        <f>IF(G258="successful",IF(H258&gt;='Statistical Analysis'!$D$16,"Outlier",0),0)</f>
        <v>0</v>
      </c>
      <c r="W258" s="17">
        <f>IF(G258="failed",IF(H258&gt;='Statistical Analysis'!$E$16,"Outlier",0),0)</f>
        <v>0</v>
      </c>
      <c r="Y258" s="25">
        <f>IF(G258="successful",((H258-'Statistical Analysis'!$D$4)/'Statistical Analysis'!$D$9),0)</f>
        <v>0</v>
      </c>
      <c r="Z258" s="14">
        <f>IF(G258="failed",((H258-'Statistical Analysis'!$E$4)/'Statistical Analysis'!$E$9),0)</f>
        <v>-0.5943991903848469</v>
      </c>
      <c r="AC258" s="17">
        <f t="shared" si="24"/>
        <v>1.2333333333333334</v>
      </c>
    </row>
    <row r="259" spans="1:29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9">E259/D259</f>
        <v>1.46</v>
      </c>
      <c r="G259" t="s">
        <v>20</v>
      </c>
      <c r="H259">
        <v>92</v>
      </c>
      <c r="I259" s="6">
        <f t="shared" si="28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si="25"/>
        <v>41338.25</v>
      </c>
      <c r="O259" s="13">
        <f t="shared" si="26"/>
        <v>41352.208333333336</v>
      </c>
      <c r="P259" t="b">
        <v>0</v>
      </c>
      <c r="Q259" t="b">
        <v>0</v>
      </c>
      <c r="R259" t="s">
        <v>33</v>
      </c>
      <c r="S259" s="8" t="str">
        <f t="shared" ref="S259:S322" si="30">LEFT(R259,FIND("/",R259)-1)</f>
        <v>theater</v>
      </c>
      <c r="T259" s="9" t="str">
        <f t="shared" si="27"/>
        <v>plays</v>
      </c>
      <c r="V259" s="17">
        <f>IF(G259="successful",IF(H259&gt;='Statistical Analysis'!$D$16,"Outlier",0),0)</f>
        <v>0</v>
      </c>
      <c r="W259" s="17">
        <f>IF(G259="failed",IF(H259&gt;='Statistical Analysis'!$E$16,"Outlier",0),0)</f>
        <v>0</v>
      </c>
      <c r="Y259" s="25">
        <f>IF(G259="successful",((H259-'Statistical Analysis'!$D$4)/'Statistical Analysis'!$D$9),0)</f>
        <v>-0.5995265799053987</v>
      </c>
      <c r="Z259" s="14">
        <f>IF(G259="failed",((H259-'Statistical Analysis'!$E$4)/'Statistical Analysis'!$E$9),0)</f>
        <v>0</v>
      </c>
      <c r="AC259" s="17">
        <f t="shared" ref="AC259:AC322" si="31">(O259-N259)/30</f>
        <v>0.46527777777785861</v>
      </c>
    </row>
    <row r="260" spans="1:29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9"/>
        <v>2.6848000000000001</v>
      </c>
      <c r="G260" t="s">
        <v>20</v>
      </c>
      <c r="H260">
        <v>186</v>
      </c>
      <c r="I260" s="6">
        <f t="shared" si="28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ref="N260:N323" si="32">(((L260/60)/60)/24)+DATE(1970,1,1)</f>
        <v>42712.25</v>
      </c>
      <c r="O260" s="13">
        <f t="shared" ref="O260:O323" si="33">(((M260/60)/60)/24)+DATE(1970,1,1)</f>
        <v>42732.25</v>
      </c>
      <c r="P260" t="b">
        <v>0</v>
      </c>
      <c r="Q260" t="b">
        <v>1</v>
      </c>
      <c r="R260" t="s">
        <v>33</v>
      </c>
      <c r="S260" s="8" t="str">
        <f t="shared" si="30"/>
        <v>theater</v>
      </c>
      <c r="T260" s="9" t="str">
        <f t="shared" si="27"/>
        <v>plays</v>
      </c>
      <c r="V260" s="17">
        <f>IF(G260="successful",IF(H260&gt;='Statistical Analysis'!$D$16,"Outlier",0),0)</f>
        <v>0</v>
      </c>
      <c r="W260" s="17">
        <f>IF(G260="failed",IF(H260&gt;='Statistical Analysis'!$E$16,"Outlier",0),0)</f>
        <v>0</v>
      </c>
      <c r="Y260" s="25">
        <f>IF(G260="successful",((H260-'Statistical Analysis'!$D$4)/'Statistical Analysis'!$D$9),0)</f>
        <v>-0.52529127931466635</v>
      </c>
      <c r="Z260" s="14">
        <f>IF(G260="failed",((H260-'Statistical Analysis'!$E$4)/'Statistical Analysis'!$E$9),0)</f>
        <v>0</v>
      </c>
      <c r="AC260" s="17">
        <f t="shared" si="31"/>
        <v>0.66666666666666663</v>
      </c>
    </row>
    <row r="261" spans="1:29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9"/>
        <v>5.9749999999999996</v>
      </c>
      <c r="G261" t="s">
        <v>20</v>
      </c>
      <c r="H261">
        <v>138</v>
      </c>
      <c r="I261" s="6">
        <f t="shared" si="2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32"/>
        <v>41251.25</v>
      </c>
      <c r="O261" s="13">
        <f t="shared" si="33"/>
        <v>41270.25</v>
      </c>
      <c r="P261" t="b">
        <v>1</v>
      </c>
      <c r="Q261" t="b">
        <v>0</v>
      </c>
      <c r="R261" t="s">
        <v>122</v>
      </c>
      <c r="S261" s="8" t="str">
        <f t="shared" si="30"/>
        <v>photography</v>
      </c>
      <c r="T261" s="9" t="str">
        <f t="shared" ref="T261:T324" si="34">RIGHT(R261,LEN(R261)-FIND("/",R261))</f>
        <v>photography books</v>
      </c>
      <c r="V261" s="17">
        <f>IF(G261="successful",IF(H261&gt;='Statistical Analysis'!$D$16,"Outlier",0),0)</f>
        <v>0</v>
      </c>
      <c r="W261" s="17">
        <f>IF(G261="failed",IF(H261&gt;='Statistical Analysis'!$E$16,"Outlier",0),0)</f>
        <v>0</v>
      </c>
      <c r="Y261" s="25">
        <f>IF(G261="successful",((H261-'Statistical Analysis'!$D$4)/'Statistical Analysis'!$D$9),0)</f>
        <v>-0.56319866685035946</v>
      </c>
      <c r="Z261" s="14">
        <f>IF(G261="failed",((H261-'Statistical Analysis'!$E$4)/'Statistical Analysis'!$E$9),0)</f>
        <v>0</v>
      </c>
      <c r="AC261" s="17">
        <f t="shared" si="31"/>
        <v>0.6333333333333333</v>
      </c>
    </row>
    <row r="262" spans="1:29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9"/>
        <v>1.5769841269841269</v>
      </c>
      <c r="G262" t="s">
        <v>20</v>
      </c>
      <c r="H262">
        <v>261</v>
      </c>
      <c r="I262" s="6">
        <f t="shared" si="2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32"/>
        <v>41180.208333333336</v>
      </c>
      <c r="O262" s="13">
        <f t="shared" si="33"/>
        <v>41192.208333333336</v>
      </c>
      <c r="P262" t="b">
        <v>0</v>
      </c>
      <c r="Q262" t="b">
        <v>0</v>
      </c>
      <c r="R262" t="s">
        <v>23</v>
      </c>
      <c r="S262" s="8" t="str">
        <f t="shared" si="30"/>
        <v>music</v>
      </c>
      <c r="T262" s="9" t="str">
        <f t="shared" si="34"/>
        <v>rock</v>
      </c>
      <c r="V262" s="17">
        <f>IF(G262="successful",IF(H262&gt;='Statistical Analysis'!$D$16,"Outlier",0),0)</f>
        <v>0</v>
      </c>
      <c r="W262" s="17">
        <f>IF(G262="failed",IF(H262&gt;='Statistical Analysis'!$E$16,"Outlier",0),0)</f>
        <v>0</v>
      </c>
      <c r="Y262" s="25">
        <f>IF(G262="successful",((H262-'Statistical Analysis'!$D$4)/'Statistical Analysis'!$D$9),0)</f>
        <v>-0.46606098629014592</v>
      </c>
      <c r="Z262" s="14">
        <f>IF(G262="failed",((H262-'Statistical Analysis'!$E$4)/'Statistical Analysis'!$E$9),0)</f>
        <v>0</v>
      </c>
      <c r="AC262" s="17">
        <f t="shared" si="31"/>
        <v>0.4</v>
      </c>
    </row>
    <row r="263" spans="1:29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9"/>
        <v>0.31201660735468567</v>
      </c>
      <c r="G263" t="s">
        <v>14</v>
      </c>
      <c r="H263">
        <v>454</v>
      </c>
      <c r="I263" s="6">
        <f t="shared" si="2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32"/>
        <v>40415.208333333336</v>
      </c>
      <c r="O263" s="13">
        <f t="shared" si="33"/>
        <v>40419.208333333336</v>
      </c>
      <c r="P263" t="b">
        <v>0</v>
      </c>
      <c r="Q263" t="b">
        <v>1</v>
      </c>
      <c r="R263" t="s">
        <v>23</v>
      </c>
      <c r="S263" s="8" t="str">
        <f t="shared" si="30"/>
        <v>music</v>
      </c>
      <c r="T263" s="9" t="str">
        <f t="shared" si="34"/>
        <v>rock</v>
      </c>
      <c r="V263" s="17">
        <f>IF(G263="successful",IF(H263&gt;='Statistical Analysis'!$D$16,"Outlier",0),0)</f>
        <v>0</v>
      </c>
      <c r="W263" s="17">
        <f>IF(G263="failed",IF(H263&gt;='Statistical Analysis'!$E$16,"Outlier",0),0)</f>
        <v>0</v>
      </c>
      <c r="Y263" s="25">
        <f>IF(G263="successful",((H263-'Statistical Analysis'!$D$4)/'Statistical Analysis'!$D$9),0)</f>
        <v>0</v>
      </c>
      <c r="Z263" s="14">
        <f>IF(G263="failed",((H263-'Statistical Analysis'!$E$4)/'Statistical Analysis'!$E$9),0)</f>
        <v>-0.1371012422146769</v>
      </c>
      <c r="AC263" s="17">
        <f t="shared" si="31"/>
        <v>0.13333333333333333</v>
      </c>
    </row>
    <row r="264" spans="1:29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9"/>
        <v>3.1341176470588237</v>
      </c>
      <c r="G264" t="s">
        <v>20</v>
      </c>
      <c r="H264">
        <v>107</v>
      </c>
      <c r="I264" s="6">
        <f t="shared" si="2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32"/>
        <v>40638.208333333336</v>
      </c>
      <c r="O264" s="13">
        <f t="shared" si="33"/>
        <v>40664.208333333336</v>
      </c>
      <c r="P264" t="b">
        <v>0</v>
      </c>
      <c r="Q264" t="b">
        <v>1</v>
      </c>
      <c r="R264" t="s">
        <v>60</v>
      </c>
      <c r="S264" s="8" t="str">
        <f t="shared" si="30"/>
        <v>music</v>
      </c>
      <c r="T264" s="9" t="str">
        <f t="shared" si="34"/>
        <v>indie rock</v>
      </c>
      <c r="V264" s="17">
        <f>IF(G264="successful",IF(H264&gt;='Statistical Analysis'!$D$16,"Outlier",0),0)</f>
        <v>0</v>
      </c>
      <c r="W264" s="17">
        <f>IF(G264="failed",IF(H264&gt;='Statistical Analysis'!$E$16,"Outlier",0),0)</f>
        <v>0</v>
      </c>
      <c r="Y264" s="25">
        <f>IF(G264="successful",((H264-'Statistical Analysis'!$D$4)/'Statistical Analysis'!$D$9),0)</f>
        <v>-0.58768052130049453</v>
      </c>
      <c r="Z264" s="14">
        <f>IF(G264="failed",((H264-'Statistical Analysis'!$E$4)/'Statistical Analysis'!$E$9),0)</f>
        <v>0</v>
      </c>
      <c r="AC264" s="17">
        <f t="shared" si="31"/>
        <v>0.8666666666666667</v>
      </c>
    </row>
    <row r="265" spans="1:29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9"/>
        <v>3.7089655172413791</v>
      </c>
      <c r="G265" t="s">
        <v>20</v>
      </c>
      <c r="H265">
        <v>199</v>
      </c>
      <c r="I265" s="6">
        <f t="shared" si="2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32"/>
        <v>40187.25</v>
      </c>
      <c r="O265" s="13">
        <f t="shared" si="33"/>
        <v>40187.25</v>
      </c>
      <c r="P265" t="b">
        <v>0</v>
      </c>
      <c r="Q265" t="b">
        <v>0</v>
      </c>
      <c r="R265" t="s">
        <v>122</v>
      </c>
      <c r="S265" s="8" t="str">
        <f t="shared" si="30"/>
        <v>photography</v>
      </c>
      <c r="T265" s="9" t="str">
        <f t="shared" si="34"/>
        <v>photography books</v>
      </c>
      <c r="V265" s="17">
        <f>IF(G265="successful",IF(H265&gt;='Statistical Analysis'!$D$16,"Outlier",0),0)</f>
        <v>0</v>
      </c>
      <c r="W265" s="17">
        <f>IF(G265="failed",IF(H265&gt;='Statistical Analysis'!$E$16,"Outlier",0),0)</f>
        <v>0</v>
      </c>
      <c r="Y265" s="25">
        <f>IF(G265="successful",((H265-'Statistical Analysis'!$D$4)/'Statistical Analysis'!$D$9),0)</f>
        <v>-0.51502469519041616</v>
      </c>
      <c r="Z265" s="14">
        <f>IF(G265="failed",((H265-'Statistical Analysis'!$E$4)/'Statistical Analysis'!$E$9),0)</f>
        <v>0</v>
      </c>
      <c r="AC265" s="17">
        <f t="shared" si="31"/>
        <v>0</v>
      </c>
    </row>
    <row r="266" spans="1:29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9"/>
        <v>3.6266447368421053</v>
      </c>
      <c r="G266" t="s">
        <v>20</v>
      </c>
      <c r="H266">
        <v>5512</v>
      </c>
      <c r="I266" s="6">
        <f t="shared" si="2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32"/>
        <v>41317.25</v>
      </c>
      <c r="O266" s="13">
        <f t="shared" si="33"/>
        <v>41333.25</v>
      </c>
      <c r="P266" t="b">
        <v>0</v>
      </c>
      <c r="Q266" t="b">
        <v>0</v>
      </c>
      <c r="R266" t="s">
        <v>33</v>
      </c>
      <c r="S266" s="8" t="str">
        <f t="shared" si="30"/>
        <v>theater</v>
      </c>
      <c r="T266" s="9" t="str">
        <f t="shared" si="34"/>
        <v>plays</v>
      </c>
      <c r="V266" s="17" t="str">
        <f>IF(G266="successful",IF(H266&gt;='Statistical Analysis'!$D$16,"Outlier",0),0)</f>
        <v>Outlier</v>
      </c>
      <c r="W266" s="17">
        <f>IF(G266="failed",IF(H266&gt;='Statistical Analysis'!$E$16,"Outlier",0),0)</f>
        <v>0</v>
      </c>
      <c r="Y266" s="25">
        <f>IF(G266="successful",((H266-'Statistical Analysis'!$D$4)/'Statistical Analysis'!$D$9),0)</f>
        <v>3.6808492626666132</v>
      </c>
      <c r="Z266" s="14">
        <f>IF(G266="failed",((H266-'Statistical Analysis'!$E$4)/'Statistical Analysis'!$E$9),0)</f>
        <v>0</v>
      </c>
      <c r="AC266" s="17">
        <f t="shared" si="31"/>
        <v>0.53333333333333333</v>
      </c>
    </row>
    <row r="267" spans="1:29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9"/>
        <v>1.2308163265306122</v>
      </c>
      <c r="G267" t="s">
        <v>20</v>
      </c>
      <c r="H267">
        <v>86</v>
      </c>
      <c r="I267" s="6">
        <f t="shared" si="2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32"/>
        <v>42372.25</v>
      </c>
      <c r="O267" s="13">
        <f t="shared" si="33"/>
        <v>42416.25</v>
      </c>
      <c r="P267" t="b">
        <v>0</v>
      </c>
      <c r="Q267" t="b">
        <v>0</v>
      </c>
      <c r="R267" t="s">
        <v>33</v>
      </c>
      <c r="S267" s="8" t="str">
        <f t="shared" si="30"/>
        <v>theater</v>
      </c>
      <c r="T267" s="9" t="str">
        <f t="shared" si="34"/>
        <v>plays</v>
      </c>
      <c r="V267" s="17">
        <f>IF(G267="successful",IF(H267&gt;='Statistical Analysis'!$D$16,"Outlier",0),0)</f>
        <v>0</v>
      </c>
      <c r="W267" s="17">
        <f>IF(G267="failed",IF(H267&gt;='Statistical Analysis'!$E$16,"Outlier",0),0)</f>
        <v>0</v>
      </c>
      <c r="Y267" s="25">
        <f>IF(G267="successful",((H267-'Statistical Analysis'!$D$4)/'Statistical Analysis'!$D$9),0)</f>
        <v>-0.60426500334736033</v>
      </c>
      <c r="Z267" s="14">
        <f>IF(G267="failed",((H267-'Statistical Analysis'!$E$4)/'Statistical Analysis'!$E$9),0)</f>
        <v>0</v>
      </c>
      <c r="AC267" s="17">
        <f t="shared" si="31"/>
        <v>1.4666666666666666</v>
      </c>
    </row>
    <row r="268" spans="1:29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9"/>
        <v>0.76766756032171579</v>
      </c>
      <c r="G268" t="s">
        <v>14</v>
      </c>
      <c r="H268">
        <v>3182</v>
      </c>
      <c r="I268" s="6">
        <f t="shared" si="2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32"/>
        <v>41950.25</v>
      </c>
      <c r="O268" s="13">
        <f t="shared" si="33"/>
        <v>41983.25</v>
      </c>
      <c r="P268" t="b">
        <v>0</v>
      </c>
      <c r="Q268" t="b">
        <v>1</v>
      </c>
      <c r="R268" t="s">
        <v>159</v>
      </c>
      <c r="S268" s="8" t="str">
        <f t="shared" si="30"/>
        <v>music</v>
      </c>
      <c r="T268" s="9" t="str">
        <f t="shared" si="34"/>
        <v>jazz</v>
      </c>
      <c r="V268" s="17">
        <f>IF(G268="successful",IF(H268&gt;='Statistical Analysis'!$D$16,"Outlier",0),0)</f>
        <v>0</v>
      </c>
      <c r="W268" s="17" t="str">
        <f>IF(G268="failed",IF(H268&gt;='Statistical Analysis'!$E$16,"Outlier",0),0)</f>
        <v>Outlier</v>
      </c>
      <c r="Y268" s="25">
        <f>IF(G268="successful",((H268-'Statistical Analysis'!$D$4)/'Statistical Analysis'!$D$9),0)</f>
        <v>0</v>
      </c>
      <c r="Z268" s="14">
        <f>IF(G268="failed",((H268-'Statistical Analysis'!$E$4)/'Statistical Analysis'!$E$9),0)</f>
        <v>2.7046044584874274</v>
      </c>
      <c r="AC268" s="17">
        <f t="shared" si="31"/>
        <v>1.1000000000000001</v>
      </c>
    </row>
    <row r="269" spans="1:29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9"/>
        <v>2.3362012987012988</v>
      </c>
      <c r="G269" t="s">
        <v>20</v>
      </c>
      <c r="H269">
        <v>2768</v>
      </c>
      <c r="I269" s="6">
        <f t="shared" si="2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32"/>
        <v>41206.208333333336</v>
      </c>
      <c r="O269" s="13">
        <f t="shared" si="33"/>
        <v>41222.25</v>
      </c>
      <c r="P269" t="b">
        <v>0</v>
      </c>
      <c r="Q269" t="b">
        <v>0</v>
      </c>
      <c r="R269" t="s">
        <v>33</v>
      </c>
      <c r="S269" s="8" t="str">
        <f t="shared" si="30"/>
        <v>theater</v>
      </c>
      <c r="T269" s="9" t="str">
        <f t="shared" si="34"/>
        <v>plays</v>
      </c>
      <c r="V269" s="17">
        <f>IF(G269="successful",IF(H269&gt;='Statistical Analysis'!$D$16,"Outlier",0),0)</f>
        <v>0</v>
      </c>
      <c r="W269" s="17">
        <f>IF(G269="failed",IF(H269&gt;='Statistical Analysis'!$E$16,"Outlier",0),0)</f>
        <v>0</v>
      </c>
      <c r="Y269" s="25">
        <f>IF(G269="successful",((H269-'Statistical Analysis'!$D$4)/'Statistical Analysis'!$D$9),0)</f>
        <v>1.5138102752094913</v>
      </c>
      <c r="Z269" s="14">
        <f>IF(G269="failed",((H269-'Statistical Analysis'!$E$4)/'Statistical Analysis'!$E$9),0)</f>
        <v>0</v>
      </c>
      <c r="AC269" s="17">
        <f t="shared" si="31"/>
        <v>0.53472222222214139</v>
      </c>
    </row>
    <row r="270" spans="1:29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9"/>
        <v>1.8053333333333332</v>
      </c>
      <c r="G270" t="s">
        <v>20</v>
      </c>
      <c r="H270">
        <v>48</v>
      </c>
      <c r="I270" s="6">
        <f t="shared" si="2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32"/>
        <v>41186.208333333336</v>
      </c>
      <c r="O270" s="13">
        <f t="shared" si="33"/>
        <v>41232.25</v>
      </c>
      <c r="P270" t="b">
        <v>0</v>
      </c>
      <c r="Q270" t="b">
        <v>0</v>
      </c>
      <c r="R270" t="s">
        <v>42</v>
      </c>
      <c r="S270" s="8" t="str">
        <f t="shared" si="30"/>
        <v>film &amp; video</v>
      </c>
      <c r="T270" s="9" t="str">
        <f t="shared" si="34"/>
        <v>documentary</v>
      </c>
      <c r="V270" s="17">
        <f>IF(G270="successful",IF(H270&gt;='Statistical Analysis'!$D$16,"Outlier",0),0)</f>
        <v>0</v>
      </c>
      <c r="W270" s="17">
        <f>IF(G270="failed",IF(H270&gt;='Statistical Analysis'!$E$16,"Outlier",0),0)</f>
        <v>0</v>
      </c>
      <c r="Y270" s="25">
        <f>IF(G270="successful",((H270-'Statistical Analysis'!$D$4)/'Statistical Analysis'!$D$9),0)</f>
        <v>-0.63427501847978396</v>
      </c>
      <c r="Z270" s="14">
        <f>IF(G270="failed",((H270-'Statistical Analysis'!$E$4)/'Statistical Analysis'!$E$9),0)</f>
        <v>0</v>
      </c>
      <c r="AC270" s="17">
        <f t="shared" si="31"/>
        <v>1.5347222222221413</v>
      </c>
    </row>
    <row r="271" spans="1:29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9"/>
        <v>2.5262857142857142</v>
      </c>
      <c r="G271" t="s">
        <v>20</v>
      </c>
      <c r="H271">
        <v>87</v>
      </c>
      <c r="I271" s="6">
        <f t="shared" si="2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32"/>
        <v>43496.25</v>
      </c>
      <c r="O271" s="13">
        <f t="shared" si="33"/>
        <v>43517.25</v>
      </c>
      <c r="P271" t="b">
        <v>0</v>
      </c>
      <c r="Q271" t="b">
        <v>0</v>
      </c>
      <c r="R271" t="s">
        <v>269</v>
      </c>
      <c r="S271" s="8" t="str">
        <f t="shared" si="30"/>
        <v>film &amp; video</v>
      </c>
      <c r="T271" s="9" t="str">
        <f t="shared" si="34"/>
        <v>television</v>
      </c>
      <c r="V271" s="17">
        <f>IF(G271="successful",IF(H271&gt;='Statistical Analysis'!$D$16,"Outlier",0),0)</f>
        <v>0</v>
      </c>
      <c r="W271" s="17">
        <f>IF(G271="failed",IF(H271&gt;='Statistical Analysis'!$E$16,"Outlier",0),0)</f>
        <v>0</v>
      </c>
      <c r="Y271" s="25">
        <f>IF(G271="successful",((H271-'Statistical Analysis'!$D$4)/'Statistical Analysis'!$D$9),0)</f>
        <v>-0.60347526610703339</v>
      </c>
      <c r="Z271" s="14">
        <f>IF(G271="failed",((H271-'Statistical Analysis'!$E$4)/'Statistical Analysis'!$E$9),0)</f>
        <v>0</v>
      </c>
      <c r="AC271" s="17">
        <f t="shared" si="31"/>
        <v>0.7</v>
      </c>
    </row>
    <row r="272" spans="1:29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9"/>
        <v>0.27176538240368026</v>
      </c>
      <c r="G272" t="s">
        <v>74</v>
      </c>
      <c r="H272">
        <v>1890</v>
      </c>
      <c r="I272" s="6">
        <f t="shared" si="2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32"/>
        <v>40514.25</v>
      </c>
      <c r="O272" s="13">
        <f t="shared" si="33"/>
        <v>40516.25</v>
      </c>
      <c r="P272" t="b">
        <v>0</v>
      </c>
      <c r="Q272" t="b">
        <v>0</v>
      </c>
      <c r="R272" t="s">
        <v>89</v>
      </c>
      <c r="S272" s="8" t="str">
        <f t="shared" si="30"/>
        <v>games</v>
      </c>
      <c r="T272" s="9" t="str">
        <f t="shared" si="34"/>
        <v>video games</v>
      </c>
      <c r="V272" s="17">
        <f>IF(G272="successful",IF(H272&gt;='Statistical Analysis'!$D$16,"Outlier",0),0)</f>
        <v>0</v>
      </c>
      <c r="W272" s="17">
        <f>IF(G272="failed",IF(H272&gt;='Statistical Analysis'!$E$16,"Outlier",0),0)</f>
        <v>0</v>
      </c>
      <c r="Y272" s="25">
        <f>IF(G272="successful",((H272-'Statistical Analysis'!$D$4)/'Statistical Analysis'!$D$9),0)</f>
        <v>0</v>
      </c>
      <c r="Z272" s="14">
        <f>IF(G272="failed",((H272-'Statistical Analysis'!$E$4)/'Statistical Analysis'!$E$9),0)</f>
        <v>0</v>
      </c>
      <c r="AC272" s="17">
        <f t="shared" si="31"/>
        <v>6.6666666666666666E-2</v>
      </c>
    </row>
    <row r="273" spans="1:29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9"/>
        <v>1.2706571242680547E-2</v>
      </c>
      <c r="G273" t="s">
        <v>47</v>
      </c>
      <c r="H273">
        <v>61</v>
      </c>
      <c r="I273" s="6">
        <f t="shared" si="2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32"/>
        <v>42345.25</v>
      </c>
      <c r="O273" s="13">
        <f t="shared" si="33"/>
        <v>42376.25</v>
      </c>
      <c r="P273" t="b">
        <v>0</v>
      </c>
      <c r="Q273" t="b">
        <v>0</v>
      </c>
      <c r="R273" t="s">
        <v>122</v>
      </c>
      <c r="S273" s="8" t="str">
        <f t="shared" si="30"/>
        <v>photography</v>
      </c>
      <c r="T273" s="9" t="str">
        <f t="shared" si="34"/>
        <v>photography books</v>
      </c>
      <c r="V273" s="17">
        <f>IF(G273="successful",IF(H273&gt;='Statistical Analysis'!$D$16,"Outlier",0),0)</f>
        <v>0</v>
      </c>
      <c r="W273" s="17">
        <f>IF(G273="failed",IF(H273&gt;='Statistical Analysis'!$E$16,"Outlier",0),0)</f>
        <v>0</v>
      </c>
      <c r="Y273" s="25">
        <f>IF(G273="successful",((H273-'Statistical Analysis'!$D$4)/'Statistical Analysis'!$D$9),0)</f>
        <v>0</v>
      </c>
      <c r="Z273" s="14">
        <f>IF(G273="failed",((H273-'Statistical Analysis'!$E$4)/'Statistical Analysis'!$E$9),0)</f>
        <v>0</v>
      </c>
      <c r="AC273" s="17">
        <f t="shared" si="31"/>
        <v>1.0333333333333334</v>
      </c>
    </row>
    <row r="274" spans="1:29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9"/>
        <v>3.0400978473581213</v>
      </c>
      <c r="G274" t="s">
        <v>20</v>
      </c>
      <c r="H274">
        <v>1894</v>
      </c>
      <c r="I274" s="6">
        <f t="shared" si="2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32"/>
        <v>43656.208333333328</v>
      </c>
      <c r="O274" s="13">
        <f t="shared" si="33"/>
        <v>43681.208333333328</v>
      </c>
      <c r="P274" t="b">
        <v>0</v>
      </c>
      <c r="Q274" t="b">
        <v>1</v>
      </c>
      <c r="R274" t="s">
        <v>33</v>
      </c>
      <c r="S274" s="8" t="str">
        <f t="shared" si="30"/>
        <v>theater</v>
      </c>
      <c r="T274" s="9" t="str">
        <f t="shared" si="34"/>
        <v>plays</v>
      </c>
      <c r="V274" s="17">
        <f>IF(G274="successful",IF(H274&gt;='Statistical Analysis'!$D$16,"Outlier",0),0)</f>
        <v>0</v>
      </c>
      <c r="W274" s="17">
        <f>IF(G274="failed",IF(H274&gt;='Statistical Analysis'!$E$16,"Outlier",0),0)</f>
        <v>0</v>
      </c>
      <c r="Y274" s="25">
        <f>IF(G274="successful",((H274-'Statistical Analysis'!$D$4)/'Statistical Analysis'!$D$9),0)</f>
        <v>0.82357992716374628</v>
      </c>
      <c r="Z274" s="14">
        <f>IF(G274="failed",((H274-'Statistical Analysis'!$E$4)/'Statistical Analysis'!$E$9),0)</f>
        <v>0</v>
      </c>
      <c r="AC274" s="17">
        <f t="shared" si="31"/>
        <v>0.83333333333333337</v>
      </c>
    </row>
    <row r="275" spans="1:29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9"/>
        <v>1.3723076923076922</v>
      </c>
      <c r="G275" t="s">
        <v>20</v>
      </c>
      <c r="H275">
        <v>282</v>
      </c>
      <c r="I275" s="6">
        <f t="shared" si="2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32"/>
        <v>42995.208333333328</v>
      </c>
      <c r="O275" s="13">
        <f t="shared" si="33"/>
        <v>42998.208333333328</v>
      </c>
      <c r="P275" t="b">
        <v>0</v>
      </c>
      <c r="Q275" t="b">
        <v>0</v>
      </c>
      <c r="R275" t="s">
        <v>33</v>
      </c>
      <c r="S275" s="8" t="str">
        <f t="shared" si="30"/>
        <v>theater</v>
      </c>
      <c r="T275" s="9" t="str">
        <f t="shared" si="34"/>
        <v>plays</v>
      </c>
      <c r="V275" s="17">
        <f>IF(G275="successful",IF(H275&gt;='Statistical Analysis'!$D$16,"Outlier",0),0)</f>
        <v>0</v>
      </c>
      <c r="W275" s="17">
        <f>IF(G275="failed",IF(H275&gt;='Statistical Analysis'!$E$16,"Outlier",0),0)</f>
        <v>0</v>
      </c>
      <c r="Y275" s="25">
        <f>IF(G275="successful",((H275-'Statistical Analysis'!$D$4)/'Statistical Analysis'!$D$9),0)</f>
        <v>-0.44947650424328017</v>
      </c>
      <c r="Z275" s="14">
        <f>IF(G275="failed",((H275-'Statistical Analysis'!$E$4)/'Statistical Analysis'!$E$9),0)</f>
        <v>0</v>
      </c>
      <c r="AC275" s="17">
        <f t="shared" si="31"/>
        <v>0.1</v>
      </c>
    </row>
    <row r="276" spans="1:29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9"/>
        <v>0.32208333333333333</v>
      </c>
      <c r="G276" t="s">
        <v>14</v>
      </c>
      <c r="H276">
        <v>15</v>
      </c>
      <c r="I276" s="6">
        <f t="shared" si="2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32"/>
        <v>43045.25</v>
      </c>
      <c r="O276" s="13">
        <f t="shared" si="33"/>
        <v>43050.25</v>
      </c>
      <c r="P276" t="b">
        <v>0</v>
      </c>
      <c r="Q276" t="b">
        <v>0</v>
      </c>
      <c r="R276" t="s">
        <v>33</v>
      </c>
      <c r="S276" s="8" t="str">
        <f t="shared" si="30"/>
        <v>theater</v>
      </c>
      <c r="T276" s="9" t="str">
        <f t="shared" si="34"/>
        <v>plays</v>
      </c>
      <c r="V276" s="17">
        <f>IF(G276="successful",IF(H276&gt;='Statistical Analysis'!$D$16,"Outlier",0),0)</f>
        <v>0</v>
      </c>
      <c r="W276" s="17">
        <f>IF(G276="failed",IF(H276&gt;='Statistical Analysis'!$E$16,"Outlier",0),0)</f>
        <v>0</v>
      </c>
      <c r="Y276" s="25">
        <f>IF(G276="successful",((H276-'Statistical Analysis'!$D$4)/'Statistical Analysis'!$D$9),0)</f>
        <v>0</v>
      </c>
      <c r="Z276" s="14">
        <f>IF(G276="failed",((H276-'Statistical Analysis'!$E$4)/'Statistical Analysis'!$E$9),0)</f>
        <v>-0.5943991903848469</v>
      </c>
      <c r="AC276" s="17">
        <f t="shared" si="31"/>
        <v>0.16666666666666666</v>
      </c>
    </row>
    <row r="277" spans="1:29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9"/>
        <v>2.4151282051282053</v>
      </c>
      <c r="G277" t="s">
        <v>20</v>
      </c>
      <c r="H277">
        <v>116</v>
      </c>
      <c r="I277" s="6">
        <f t="shared" si="2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32"/>
        <v>43561.208333333328</v>
      </c>
      <c r="O277" s="13">
        <f t="shared" si="33"/>
        <v>43569.208333333328</v>
      </c>
      <c r="P277" t="b">
        <v>0</v>
      </c>
      <c r="Q277" t="b">
        <v>0</v>
      </c>
      <c r="R277" t="s">
        <v>206</v>
      </c>
      <c r="S277" s="8" t="str">
        <f t="shared" si="30"/>
        <v>publishing</v>
      </c>
      <c r="T277" s="9" t="str">
        <f t="shared" si="34"/>
        <v>translations</v>
      </c>
      <c r="V277" s="17">
        <f>IF(G277="successful",IF(H277&gt;='Statistical Analysis'!$D$16,"Outlier",0),0)</f>
        <v>0</v>
      </c>
      <c r="W277" s="17">
        <f>IF(G277="failed",IF(H277&gt;='Statistical Analysis'!$E$16,"Outlier",0),0)</f>
        <v>0</v>
      </c>
      <c r="Y277" s="25">
        <f>IF(G277="successful",((H277-'Statistical Analysis'!$D$4)/'Statistical Analysis'!$D$9),0)</f>
        <v>-0.58057288613755209</v>
      </c>
      <c r="Z277" s="14">
        <f>IF(G277="failed",((H277-'Statistical Analysis'!$E$4)/'Statistical Analysis'!$E$9),0)</f>
        <v>0</v>
      </c>
      <c r="AC277" s="17">
        <f t="shared" si="31"/>
        <v>0.26666666666666666</v>
      </c>
    </row>
    <row r="278" spans="1:29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9"/>
        <v>0.96799999999999997</v>
      </c>
      <c r="G278" t="s">
        <v>14</v>
      </c>
      <c r="H278">
        <v>133</v>
      </c>
      <c r="I278" s="6">
        <f t="shared" si="2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32"/>
        <v>41018.208333333336</v>
      </c>
      <c r="O278" s="13">
        <f t="shared" si="33"/>
        <v>41023.208333333336</v>
      </c>
      <c r="P278" t="b">
        <v>0</v>
      </c>
      <c r="Q278" t="b">
        <v>1</v>
      </c>
      <c r="R278" t="s">
        <v>89</v>
      </c>
      <c r="S278" s="8" t="str">
        <f t="shared" si="30"/>
        <v>games</v>
      </c>
      <c r="T278" s="9" t="str">
        <f t="shared" si="34"/>
        <v>video games</v>
      </c>
      <c r="V278" s="17">
        <f>IF(G278="successful",IF(H278&gt;='Statistical Analysis'!$D$16,"Outlier",0),0)</f>
        <v>0</v>
      </c>
      <c r="W278" s="17">
        <f>IF(G278="failed",IF(H278&gt;='Statistical Analysis'!$E$16,"Outlier",0),0)</f>
        <v>0</v>
      </c>
      <c r="Y278" s="25">
        <f>IF(G278="successful",((H278-'Statistical Analysis'!$D$4)/'Statistical Analysis'!$D$9),0)</f>
        <v>0</v>
      </c>
      <c r="Z278" s="14">
        <f>IF(G278="failed",((H278-'Statistical Analysis'!$E$4)/'Statistical Analysis'!$E$9),0)</f>
        <v>-0.47148083529582629</v>
      </c>
      <c r="AC278" s="17">
        <f t="shared" si="31"/>
        <v>0.16666666666666666</v>
      </c>
    </row>
    <row r="279" spans="1:29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9"/>
        <v>10.664285714285715</v>
      </c>
      <c r="G279" t="s">
        <v>20</v>
      </c>
      <c r="H279">
        <v>83</v>
      </c>
      <c r="I279" s="6">
        <f t="shared" si="2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32"/>
        <v>40378.208333333336</v>
      </c>
      <c r="O279" s="13">
        <f t="shared" si="33"/>
        <v>40380.208333333336</v>
      </c>
      <c r="P279" t="b">
        <v>0</v>
      </c>
      <c r="Q279" t="b">
        <v>0</v>
      </c>
      <c r="R279" t="s">
        <v>33</v>
      </c>
      <c r="S279" s="8" t="str">
        <f t="shared" si="30"/>
        <v>theater</v>
      </c>
      <c r="T279" s="9" t="str">
        <f t="shared" si="34"/>
        <v>plays</v>
      </c>
      <c r="V279" s="17">
        <f>IF(G279="successful",IF(H279&gt;='Statistical Analysis'!$D$16,"Outlier",0),0)</f>
        <v>0</v>
      </c>
      <c r="W279" s="17">
        <f>IF(G279="failed",IF(H279&gt;='Statistical Analysis'!$E$16,"Outlier",0),0)</f>
        <v>0</v>
      </c>
      <c r="Y279" s="25">
        <f>IF(G279="successful",((H279-'Statistical Analysis'!$D$4)/'Statistical Analysis'!$D$9),0)</f>
        <v>-0.60663421506834114</v>
      </c>
      <c r="Z279" s="14">
        <f>IF(G279="failed",((H279-'Statistical Analysis'!$E$4)/'Statistical Analysis'!$E$9),0)</f>
        <v>0</v>
      </c>
      <c r="AC279" s="17">
        <f t="shared" si="31"/>
        <v>6.6666666666666666E-2</v>
      </c>
    </row>
    <row r="280" spans="1:29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9"/>
        <v>3.2588888888888889</v>
      </c>
      <c r="G280" t="s">
        <v>20</v>
      </c>
      <c r="H280">
        <v>91</v>
      </c>
      <c r="I280" s="6">
        <f t="shared" si="2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32"/>
        <v>41239.25</v>
      </c>
      <c r="O280" s="13">
        <f t="shared" si="33"/>
        <v>41264.25</v>
      </c>
      <c r="P280" t="b">
        <v>0</v>
      </c>
      <c r="Q280" t="b">
        <v>0</v>
      </c>
      <c r="R280" t="s">
        <v>28</v>
      </c>
      <c r="S280" s="8" t="str">
        <f t="shared" si="30"/>
        <v>technology</v>
      </c>
      <c r="T280" s="9" t="str">
        <f t="shared" si="34"/>
        <v>web</v>
      </c>
      <c r="V280" s="17">
        <f>IF(G280="successful",IF(H280&gt;='Statistical Analysis'!$D$16,"Outlier",0),0)</f>
        <v>0</v>
      </c>
      <c r="W280" s="17">
        <f>IF(G280="failed",IF(H280&gt;='Statistical Analysis'!$E$16,"Outlier",0),0)</f>
        <v>0</v>
      </c>
      <c r="Y280" s="25">
        <f>IF(G280="successful",((H280-'Statistical Analysis'!$D$4)/'Statistical Analysis'!$D$9),0)</f>
        <v>-0.60031631714572564</v>
      </c>
      <c r="Z280" s="14">
        <f>IF(G280="failed",((H280-'Statistical Analysis'!$E$4)/'Statistical Analysis'!$E$9),0)</f>
        <v>0</v>
      </c>
      <c r="AC280" s="17">
        <f t="shared" si="31"/>
        <v>0.83333333333333337</v>
      </c>
    </row>
    <row r="281" spans="1:29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9"/>
        <v>1.7070000000000001</v>
      </c>
      <c r="G281" t="s">
        <v>20</v>
      </c>
      <c r="H281">
        <v>546</v>
      </c>
      <c r="I281" s="6">
        <f t="shared" si="2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32"/>
        <v>43346.208333333328</v>
      </c>
      <c r="O281" s="13">
        <f t="shared" si="33"/>
        <v>43349.208333333328</v>
      </c>
      <c r="P281" t="b">
        <v>0</v>
      </c>
      <c r="Q281" t="b">
        <v>0</v>
      </c>
      <c r="R281" t="s">
        <v>33</v>
      </c>
      <c r="S281" s="8" t="str">
        <f t="shared" si="30"/>
        <v>theater</v>
      </c>
      <c r="T281" s="9" t="str">
        <f t="shared" si="34"/>
        <v>plays</v>
      </c>
      <c r="V281" s="17">
        <f>IF(G281="successful",IF(H281&gt;='Statistical Analysis'!$D$16,"Outlier",0),0)</f>
        <v>0</v>
      </c>
      <c r="W281" s="17">
        <f>IF(G281="failed",IF(H281&gt;='Statistical Analysis'!$E$16,"Outlier",0),0)</f>
        <v>0</v>
      </c>
      <c r="Y281" s="25">
        <f>IF(G281="successful",((H281-'Statistical Analysis'!$D$4)/'Statistical Analysis'!$D$9),0)</f>
        <v>-0.24098587279696815</v>
      </c>
      <c r="Z281" s="14">
        <f>IF(G281="failed",((H281-'Statistical Analysis'!$E$4)/'Statistical Analysis'!$E$9),0)</f>
        <v>0</v>
      </c>
      <c r="AC281" s="17">
        <f t="shared" si="31"/>
        <v>0.1</v>
      </c>
    </row>
    <row r="282" spans="1:29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9"/>
        <v>5.8144</v>
      </c>
      <c r="G282" t="s">
        <v>20</v>
      </c>
      <c r="H282">
        <v>393</v>
      </c>
      <c r="I282" s="6">
        <f t="shared" si="2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32"/>
        <v>43060.25</v>
      </c>
      <c r="O282" s="13">
        <f t="shared" si="33"/>
        <v>43066.25</v>
      </c>
      <c r="P282" t="b">
        <v>0</v>
      </c>
      <c r="Q282" t="b">
        <v>0</v>
      </c>
      <c r="R282" t="s">
        <v>71</v>
      </c>
      <c r="S282" s="8" t="str">
        <f t="shared" si="30"/>
        <v>film &amp; video</v>
      </c>
      <c r="T282" s="9" t="str">
        <f t="shared" si="34"/>
        <v>animation</v>
      </c>
      <c r="V282" s="17">
        <f>IF(G282="successful",IF(H282&gt;='Statistical Analysis'!$D$16,"Outlier",0),0)</f>
        <v>0</v>
      </c>
      <c r="W282" s="17">
        <f>IF(G282="failed",IF(H282&gt;='Statistical Analysis'!$E$16,"Outlier",0),0)</f>
        <v>0</v>
      </c>
      <c r="Y282" s="25">
        <f>IF(G282="successful",((H282-'Statistical Analysis'!$D$4)/'Statistical Analysis'!$D$9),0)</f>
        <v>-0.36181567056698988</v>
      </c>
      <c r="Z282" s="14">
        <f>IF(G282="failed",((H282-'Statistical Analysis'!$E$4)/'Statistical Analysis'!$E$9),0)</f>
        <v>0</v>
      </c>
      <c r="AC282" s="17">
        <f t="shared" si="31"/>
        <v>0.2</v>
      </c>
    </row>
    <row r="283" spans="1:29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9"/>
        <v>0.91520972644376897</v>
      </c>
      <c r="G283" t="s">
        <v>14</v>
      </c>
      <c r="H283">
        <v>2062</v>
      </c>
      <c r="I283" s="6">
        <f t="shared" si="2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32"/>
        <v>40979.25</v>
      </c>
      <c r="O283" s="13">
        <f t="shared" si="33"/>
        <v>41000.208333333336</v>
      </c>
      <c r="P283" t="b">
        <v>0</v>
      </c>
      <c r="Q283" t="b">
        <v>1</v>
      </c>
      <c r="R283" t="s">
        <v>33</v>
      </c>
      <c r="S283" s="8" t="str">
        <f t="shared" si="30"/>
        <v>theater</v>
      </c>
      <c r="T283" s="9" t="str">
        <f t="shared" si="34"/>
        <v>plays</v>
      </c>
      <c r="V283" s="17">
        <f>IF(G283="successful",IF(H283&gt;='Statistical Analysis'!$D$16,"Outlier",0),0)</f>
        <v>0</v>
      </c>
      <c r="W283" s="17" t="str">
        <f>IF(G283="failed",IF(H283&gt;='Statistical Analysis'!$E$16,"Outlier",0),0)</f>
        <v>Outlier</v>
      </c>
      <c r="Y283" s="25">
        <f>IF(G283="successful",((H283-'Statistical Analysis'!$D$4)/'Statistical Analysis'!$D$9),0)</f>
        <v>0</v>
      </c>
      <c r="Z283" s="14">
        <f>IF(G283="failed",((H283-'Statistical Analysis'!$E$4)/'Statistical Analysis'!$E$9),0)</f>
        <v>1.5379217661170619</v>
      </c>
      <c r="AC283" s="17">
        <f t="shared" si="31"/>
        <v>0.69861111111119201</v>
      </c>
    </row>
    <row r="284" spans="1:29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9"/>
        <v>1.0804761904761904</v>
      </c>
      <c r="G284" t="s">
        <v>20</v>
      </c>
      <c r="H284">
        <v>133</v>
      </c>
      <c r="I284" s="6">
        <f t="shared" si="2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32"/>
        <v>42701.25</v>
      </c>
      <c r="O284" s="13">
        <f t="shared" si="33"/>
        <v>42707.25</v>
      </c>
      <c r="P284" t="b">
        <v>0</v>
      </c>
      <c r="Q284" t="b">
        <v>1</v>
      </c>
      <c r="R284" t="s">
        <v>269</v>
      </c>
      <c r="S284" s="8" t="str">
        <f t="shared" si="30"/>
        <v>film &amp; video</v>
      </c>
      <c r="T284" s="9" t="str">
        <f t="shared" si="34"/>
        <v>television</v>
      </c>
      <c r="V284" s="17">
        <f>IF(G284="successful",IF(H284&gt;='Statistical Analysis'!$D$16,"Outlier",0),0)</f>
        <v>0</v>
      </c>
      <c r="W284" s="17">
        <f>IF(G284="failed",IF(H284&gt;='Statistical Analysis'!$E$16,"Outlier",0),0)</f>
        <v>0</v>
      </c>
      <c r="Y284" s="25">
        <f>IF(G284="successful",((H284-'Statistical Analysis'!$D$4)/'Statistical Analysis'!$D$9),0)</f>
        <v>-0.56714735305199415</v>
      </c>
      <c r="Z284" s="14">
        <f>IF(G284="failed",((H284-'Statistical Analysis'!$E$4)/'Statistical Analysis'!$E$9),0)</f>
        <v>0</v>
      </c>
      <c r="AC284" s="17">
        <f t="shared" si="31"/>
        <v>0.2</v>
      </c>
    </row>
    <row r="285" spans="1:29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9"/>
        <v>0.18728395061728395</v>
      </c>
      <c r="G285" t="s">
        <v>14</v>
      </c>
      <c r="H285">
        <v>29</v>
      </c>
      <c r="I285" s="6">
        <f t="shared" si="2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32"/>
        <v>42520.208333333328</v>
      </c>
      <c r="O285" s="13">
        <f t="shared" si="33"/>
        <v>42525.208333333328</v>
      </c>
      <c r="P285" t="b">
        <v>0</v>
      </c>
      <c r="Q285" t="b">
        <v>0</v>
      </c>
      <c r="R285" t="s">
        <v>23</v>
      </c>
      <c r="S285" s="8" t="str">
        <f t="shared" si="30"/>
        <v>music</v>
      </c>
      <c r="T285" s="9" t="str">
        <f t="shared" si="34"/>
        <v>rock</v>
      </c>
      <c r="V285" s="17">
        <f>IF(G285="successful",IF(H285&gt;='Statistical Analysis'!$D$16,"Outlier",0),0)</f>
        <v>0</v>
      </c>
      <c r="W285" s="17">
        <f>IF(G285="failed",IF(H285&gt;='Statistical Analysis'!$E$16,"Outlier",0),0)</f>
        <v>0</v>
      </c>
      <c r="Y285" s="25">
        <f>IF(G285="successful",((H285-'Statistical Analysis'!$D$4)/'Statistical Analysis'!$D$9),0)</f>
        <v>0</v>
      </c>
      <c r="Z285" s="14">
        <f>IF(G285="failed",((H285-'Statistical Analysis'!$E$4)/'Statistical Analysis'!$E$9),0)</f>
        <v>-0.5798156567302174</v>
      </c>
      <c r="AC285" s="17">
        <f t="shared" si="31"/>
        <v>0.16666666666666666</v>
      </c>
    </row>
    <row r="286" spans="1:29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9"/>
        <v>0.83193877551020412</v>
      </c>
      <c r="G286" t="s">
        <v>14</v>
      </c>
      <c r="H286">
        <v>132</v>
      </c>
      <c r="I286" s="6">
        <f t="shared" si="2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32"/>
        <v>41030.208333333336</v>
      </c>
      <c r="O286" s="13">
        <f t="shared" si="33"/>
        <v>41035.208333333336</v>
      </c>
      <c r="P286" t="b">
        <v>0</v>
      </c>
      <c r="Q286" t="b">
        <v>0</v>
      </c>
      <c r="R286" t="s">
        <v>28</v>
      </c>
      <c r="S286" s="8" t="str">
        <f t="shared" si="30"/>
        <v>technology</v>
      </c>
      <c r="T286" s="9" t="str">
        <f t="shared" si="34"/>
        <v>web</v>
      </c>
      <c r="V286" s="17">
        <f>IF(G286="successful",IF(H286&gt;='Statistical Analysis'!$D$16,"Outlier",0),0)</f>
        <v>0</v>
      </c>
      <c r="W286" s="17">
        <f>IF(G286="failed",IF(H286&gt;='Statistical Analysis'!$E$16,"Outlier",0),0)</f>
        <v>0</v>
      </c>
      <c r="Y286" s="25">
        <f>IF(G286="successful",((H286-'Statistical Analysis'!$D$4)/'Statistical Analysis'!$D$9),0)</f>
        <v>0</v>
      </c>
      <c r="Z286" s="14">
        <f>IF(G286="failed",((H286-'Statistical Analysis'!$E$4)/'Statistical Analysis'!$E$9),0)</f>
        <v>-0.47252251627115699</v>
      </c>
      <c r="AC286" s="17">
        <f t="shared" si="31"/>
        <v>0.16666666666666666</v>
      </c>
    </row>
    <row r="287" spans="1:29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9"/>
        <v>7.0633333333333335</v>
      </c>
      <c r="G287" t="s">
        <v>20</v>
      </c>
      <c r="H287">
        <v>254</v>
      </c>
      <c r="I287" s="6">
        <f t="shared" si="2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32"/>
        <v>42623.208333333328</v>
      </c>
      <c r="O287" s="13">
        <f t="shared" si="33"/>
        <v>42661.208333333328</v>
      </c>
      <c r="P287" t="b">
        <v>0</v>
      </c>
      <c r="Q287" t="b">
        <v>0</v>
      </c>
      <c r="R287" t="s">
        <v>33</v>
      </c>
      <c r="S287" s="8" t="str">
        <f t="shared" si="30"/>
        <v>theater</v>
      </c>
      <c r="T287" s="9" t="str">
        <f t="shared" si="34"/>
        <v>plays</v>
      </c>
      <c r="V287" s="17">
        <f>IF(G287="successful",IF(H287&gt;='Statistical Analysis'!$D$16,"Outlier",0),0)</f>
        <v>0</v>
      </c>
      <c r="W287" s="17">
        <f>IF(G287="failed",IF(H287&gt;='Statistical Analysis'!$E$16,"Outlier",0),0)</f>
        <v>0</v>
      </c>
      <c r="Y287" s="25">
        <f>IF(G287="successful",((H287-'Statistical Analysis'!$D$4)/'Statistical Analysis'!$D$9),0)</f>
        <v>-0.47158914697243448</v>
      </c>
      <c r="Z287" s="14">
        <f>IF(G287="failed",((H287-'Statistical Analysis'!$E$4)/'Statistical Analysis'!$E$9),0)</f>
        <v>0</v>
      </c>
      <c r="AC287" s="17">
        <f t="shared" si="31"/>
        <v>1.2666666666666666</v>
      </c>
    </row>
    <row r="288" spans="1:29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9"/>
        <v>0.17446030330062445</v>
      </c>
      <c r="G288" t="s">
        <v>74</v>
      </c>
      <c r="H288">
        <v>184</v>
      </c>
      <c r="I288" s="6">
        <f t="shared" si="2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32"/>
        <v>42697.25</v>
      </c>
      <c r="O288" s="13">
        <f t="shared" si="33"/>
        <v>42704.25</v>
      </c>
      <c r="P288" t="b">
        <v>0</v>
      </c>
      <c r="Q288" t="b">
        <v>0</v>
      </c>
      <c r="R288" t="s">
        <v>33</v>
      </c>
      <c r="S288" s="8" t="str">
        <f t="shared" si="30"/>
        <v>theater</v>
      </c>
      <c r="T288" s="9" t="str">
        <f t="shared" si="34"/>
        <v>plays</v>
      </c>
      <c r="V288" s="17">
        <f>IF(G288="successful",IF(H288&gt;='Statistical Analysis'!$D$16,"Outlier",0),0)</f>
        <v>0</v>
      </c>
      <c r="W288" s="17">
        <f>IF(G288="failed",IF(H288&gt;='Statistical Analysis'!$E$16,"Outlier",0),0)</f>
        <v>0</v>
      </c>
      <c r="Y288" s="25">
        <f>IF(G288="successful",((H288-'Statistical Analysis'!$D$4)/'Statistical Analysis'!$D$9),0)</f>
        <v>0</v>
      </c>
      <c r="Z288" s="14">
        <f>IF(G288="failed",((H288-'Statistical Analysis'!$E$4)/'Statistical Analysis'!$E$9),0)</f>
        <v>0</v>
      </c>
      <c r="AC288" s="17">
        <f t="shared" si="31"/>
        <v>0.23333333333333334</v>
      </c>
    </row>
    <row r="289" spans="1:29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9"/>
        <v>2.0973015873015872</v>
      </c>
      <c r="G289" t="s">
        <v>20</v>
      </c>
      <c r="H289">
        <v>176</v>
      </c>
      <c r="I289" s="6">
        <f t="shared" si="2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32"/>
        <v>42122.208333333328</v>
      </c>
      <c r="O289" s="13">
        <f t="shared" si="33"/>
        <v>42122.208333333328</v>
      </c>
      <c r="P289" t="b">
        <v>0</v>
      </c>
      <c r="Q289" t="b">
        <v>0</v>
      </c>
      <c r="R289" t="s">
        <v>50</v>
      </c>
      <c r="S289" s="8" t="str">
        <f t="shared" si="30"/>
        <v>music</v>
      </c>
      <c r="T289" s="9" t="str">
        <f t="shared" si="34"/>
        <v>electric music</v>
      </c>
      <c r="V289" s="17">
        <f>IF(G289="successful",IF(H289&gt;='Statistical Analysis'!$D$16,"Outlier",0),0)</f>
        <v>0</v>
      </c>
      <c r="W289" s="17">
        <f>IF(G289="failed",IF(H289&gt;='Statistical Analysis'!$E$16,"Outlier",0),0)</f>
        <v>0</v>
      </c>
      <c r="Y289" s="25">
        <f>IF(G289="successful",((H289-'Statistical Analysis'!$D$4)/'Statistical Analysis'!$D$9),0)</f>
        <v>-0.53318865171793572</v>
      </c>
      <c r="Z289" s="14">
        <f>IF(G289="failed",((H289-'Statistical Analysis'!$E$4)/'Statistical Analysis'!$E$9),0)</f>
        <v>0</v>
      </c>
      <c r="AC289" s="17">
        <f t="shared" si="31"/>
        <v>0</v>
      </c>
    </row>
    <row r="290" spans="1:29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9"/>
        <v>0.97785714285714287</v>
      </c>
      <c r="G290" t="s">
        <v>14</v>
      </c>
      <c r="H290">
        <v>137</v>
      </c>
      <c r="I290" s="6">
        <f t="shared" si="2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32"/>
        <v>40982.208333333336</v>
      </c>
      <c r="O290" s="13">
        <f t="shared" si="33"/>
        <v>40983.208333333336</v>
      </c>
      <c r="P290" t="b">
        <v>0</v>
      </c>
      <c r="Q290" t="b">
        <v>1</v>
      </c>
      <c r="R290" t="s">
        <v>148</v>
      </c>
      <c r="S290" s="8" t="str">
        <f t="shared" si="30"/>
        <v>music</v>
      </c>
      <c r="T290" s="9" t="str">
        <f t="shared" si="34"/>
        <v>metal</v>
      </c>
      <c r="V290" s="17">
        <f>IF(G290="successful",IF(H290&gt;='Statistical Analysis'!$D$16,"Outlier",0),0)</f>
        <v>0</v>
      </c>
      <c r="W290" s="17">
        <f>IF(G290="failed",IF(H290&gt;='Statistical Analysis'!$E$16,"Outlier",0),0)</f>
        <v>0</v>
      </c>
      <c r="Y290" s="25">
        <f>IF(G290="successful",((H290-'Statistical Analysis'!$D$4)/'Statistical Analysis'!$D$9),0)</f>
        <v>0</v>
      </c>
      <c r="Z290" s="14">
        <f>IF(G290="failed",((H290-'Statistical Analysis'!$E$4)/'Statistical Analysis'!$E$9),0)</f>
        <v>-0.46731411139450352</v>
      </c>
      <c r="AC290" s="17">
        <f t="shared" si="31"/>
        <v>3.3333333333333333E-2</v>
      </c>
    </row>
    <row r="291" spans="1:29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9"/>
        <v>16.842500000000001</v>
      </c>
      <c r="G291" t="s">
        <v>20</v>
      </c>
      <c r="H291">
        <v>337</v>
      </c>
      <c r="I291" s="6">
        <f t="shared" si="2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32"/>
        <v>42219.208333333328</v>
      </c>
      <c r="O291" s="13">
        <f t="shared" si="33"/>
        <v>42222.208333333328</v>
      </c>
      <c r="P291" t="b">
        <v>0</v>
      </c>
      <c r="Q291" t="b">
        <v>0</v>
      </c>
      <c r="R291" t="s">
        <v>33</v>
      </c>
      <c r="S291" s="8" t="str">
        <f t="shared" si="30"/>
        <v>theater</v>
      </c>
      <c r="T291" s="9" t="str">
        <f t="shared" si="34"/>
        <v>plays</v>
      </c>
      <c r="V291" s="17">
        <f>IF(G291="successful",IF(H291&gt;='Statistical Analysis'!$D$16,"Outlier",0),0)</f>
        <v>0</v>
      </c>
      <c r="W291" s="17">
        <f>IF(G291="failed",IF(H291&gt;='Statistical Analysis'!$E$16,"Outlier",0),0)</f>
        <v>0</v>
      </c>
      <c r="Y291" s="25">
        <f>IF(G291="successful",((H291-'Statistical Analysis'!$D$4)/'Statistical Analysis'!$D$9),0)</f>
        <v>-0.40604095602529849</v>
      </c>
      <c r="Z291" s="14">
        <f>IF(G291="failed",((H291-'Statistical Analysis'!$E$4)/'Statistical Analysis'!$E$9),0)</f>
        <v>0</v>
      </c>
      <c r="AC291" s="17">
        <f t="shared" si="31"/>
        <v>0.1</v>
      </c>
    </row>
    <row r="292" spans="1:29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9"/>
        <v>0.54402135231316728</v>
      </c>
      <c r="G292" t="s">
        <v>14</v>
      </c>
      <c r="H292">
        <v>908</v>
      </c>
      <c r="I292" s="6">
        <f t="shared" si="2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32"/>
        <v>41404.208333333336</v>
      </c>
      <c r="O292" s="13">
        <f t="shared" si="33"/>
        <v>41436.208333333336</v>
      </c>
      <c r="P292" t="b">
        <v>0</v>
      </c>
      <c r="Q292" t="b">
        <v>1</v>
      </c>
      <c r="R292" t="s">
        <v>42</v>
      </c>
      <c r="S292" s="8" t="str">
        <f t="shared" si="30"/>
        <v>film &amp; video</v>
      </c>
      <c r="T292" s="9" t="str">
        <f t="shared" si="34"/>
        <v>documentary</v>
      </c>
      <c r="V292" s="17">
        <f>IF(G292="successful",IF(H292&gt;='Statistical Analysis'!$D$16,"Outlier",0),0)</f>
        <v>0</v>
      </c>
      <c r="W292" s="17">
        <f>IF(G292="failed",IF(H292&gt;='Statistical Analysis'!$E$16,"Outlier",0),0)</f>
        <v>0</v>
      </c>
      <c r="Y292" s="25">
        <f>IF(G292="successful",((H292-'Statistical Analysis'!$D$4)/'Statistical Analysis'!$D$9),0)</f>
        <v>0</v>
      </c>
      <c r="Z292" s="14">
        <f>IF(G292="failed",((H292-'Statistical Analysis'!$E$4)/'Statistical Analysis'!$E$9),0)</f>
        <v>0.33582192058545335</v>
      </c>
      <c r="AC292" s="17">
        <f t="shared" si="31"/>
        <v>1.0666666666666667</v>
      </c>
    </row>
    <row r="293" spans="1:29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9"/>
        <v>4.5661111111111108</v>
      </c>
      <c r="G293" t="s">
        <v>20</v>
      </c>
      <c r="H293">
        <v>107</v>
      </c>
      <c r="I293" s="6">
        <f t="shared" si="2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32"/>
        <v>40831.208333333336</v>
      </c>
      <c r="O293" s="13">
        <f t="shared" si="33"/>
        <v>40835.208333333336</v>
      </c>
      <c r="P293" t="b">
        <v>1</v>
      </c>
      <c r="Q293" t="b">
        <v>0</v>
      </c>
      <c r="R293" t="s">
        <v>28</v>
      </c>
      <c r="S293" s="8" t="str">
        <f t="shared" si="30"/>
        <v>technology</v>
      </c>
      <c r="T293" s="9" t="str">
        <f t="shared" si="34"/>
        <v>web</v>
      </c>
      <c r="V293" s="17">
        <f>IF(G293="successful",IF(H293&gt;='Statistical Analysis'!$D$16,"Outlier",0),0)</f>
        <v>0</v>
      </c>
      <c r="W293" s="17">
        <f>IF(G293="failed",IF(H293&gt;='Statistical Analysis'!$E$16,"Outlier",0),0)</f>
        <v>0</v>
      </c>
      <c r="Y293" s="25">
        <f>IF(G293="successful",((H293-'Statistical Analysis'!$D$4)/'Statistical Analysis'!$D$9),0)</f>
        <v>-0.58768052130049453</v>
      </c>
      <c r="Z293" s="14">
        <f>IF(G293="failed",((H293-'Statistical Analysis'!$E$4)/'Statistical Analysis'!$E$9),0)</f>
        <v>0</v>
      </c>
      <c r="AC293" s="17">
        <f t="shared" si="31"/>
        <v>0.13333333333333333</v>
      </c>
    </row>
    <row r="294" spans="1:29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9"/>
        <v>9.8219178082191785E-2</v>
      </c>
      <c r="G294" t="s">
        <v>14</v>
      </c>
      <c r="H294">
        <v>10</v>
      </c>
      <c r="I294" s="6">
        <f t="shared" si="28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32"/>
        <v>40984.208333333336</v>
      </c>
      <c r="O294" s="13">
        <f t="shared" si="33"/>
        <v>41002.208333333336</v>
      </c>
      <c r="P294" t="b">
        <v>0</v>
      </c>
      <c r="Q294" t="b">
        <v>0</v>
      </c>
      <c r="R294" t="s">
        <v>17</v>
      </c>
      <c r="S294" s="8" t="str">
        <f t="shared" si="30"/>
        <v>food</v>
      </c>
      <c r="T294" s="9" t="str">
        <f t="shared" si="34"/>
        <v>food trucks</v>
      </c>
      <c r="V294" s="17">
        <f>IF(G294="successful",IF(H294&gt;='Statistical Analysis'!$D$16,"Outlier",0),0)</f>
        <v>0</v>
      </c>
      <c r="W294" s="17">
        <f>IF(G294="failed",IF(H294&gt;='Statistical Analysis'!$E$16,"Outlier",0),0)</f>
        <v>0</v>
      </c>
      <c r="Y294" s="25">
        <f>IF(G294="successful",((H294-'Statistical Analysis'!$D$4)/'Statistical Analysis'!$D$9),0)</f>
        <v>0</v>
      </c>
      <c r="Z294" s="14">
        <f>IF(G294="failed",((H294-'Statistical Analysis'!$E$4)/'Statistical Analysis'!$E$9),0)</f>
        <v>-0.59960759526150031</v>
      </c>
      <c r="AC294" s="17">
        <f t="shared" si="31"/>
        <v>0.6</v>
      </c>
    </row>
    <row r="295" spans="1:29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9"/>
        <v>0.16384615384615384</v>
      </c>
      <c r="G295" t="s">
        <v>74</v>
      </c>
      <c r="H295">
        <v>32</v>
      </c>
      <c r="I295" s="6">
        <f t="shared" si="2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32"/>
        <v>40456.208333333336</v>
      </c>
      <c r="O295" s="13">
        <f t="shared" si="33"/>
        <v>40465.208333333336</v>
      </c>
      <c r="P295" t="b">
        <v>0</v>
      </c>
      <c r="Q295" t="b">
        <v>0</v>
      </c>
      <c r="R295" t="s">
        <v>33</v>
      </c>
      <c r="S295" s="8" t="str">
        <f t="shared" si="30"/>
        <v>theater</v>
      </c>
      <c r="T295" s="9" t="str">
        <f t="shared" si="34"/>
        <v>plays</v>
      </c>
      <c r="V295" s="17">
        <f>IF(G295="successful",IF(H295&gt;='Statistical Analysis'!$D$16,"Outlier",0),0)</f>
        <v>0</v>
      </c>
      <c r="W295" s="17">
        <f>IF(G295="failed",IF(H295&gt;='Statistical Analysis'!$E$16,"Outlier",0),0)</f>
        <v>0</v>
      </c>
      <c r="Y295" s="25">
        <f>IF(G295="successful",((H295-'Statistical Analysis'!$D$4)/'Statistical Analysis'!$D$9),0)</f>
        <v>0</v>
      </c>
      <c r="Z295" s="14">
        <f>IF(G295="failed",((H295-'Statistical Analysis'!$E$4)/'Statistical Analysis'!$E$9),0)</f>
        <v>0</v>
      </c>
      <c r="AC295" s="17">
        <f t="shared" si="31"/>
        <v>0.3</v>
      </c>
    </row>
    <row r="296" spans="1:29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9"/>
        <v>13.396666666666667</v>
      </c>
      <c r="G296" t="s">
        <v>20</v>
      </c>
      <c r="H296">
        <v>183</v>
      </c>
      <c r="I296" s="6">
        <f t="shared" si="2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32"/>
        <v>43399.208333333328</v>
      </c>
      <c r="O296" s="13">
        <f t="shared" si="33"/>
        <v>43411.25</v>
      </c>
      <c r="P296" t="b">
        <v>0</v>
      </c>
      <c r="Q296" t="b">
        <v>0</v>
      </c>
      <c r="R296" t="s">
        <v>33</v>
      </c>
      <c r="S296" s="8" t="str">
        <f t="shared" si="30"/>
        <v>theater</v>
      </c>
      <c r="T296" s="9" t="str">
        <f t="shared" si="34"/>
        <v>plays</v>
      </c>
      <c r="V296" s="17">
        <f>IF(G296="successful",IF(H296&gt;='Statistical Analysis'!$D$16,"Outlier",0),0)</f>
        <v>0</v>
      </c>
      <c r="W296" s="17">
        <f>IF(G296="failed",IF(H296&gt;='Statistical Analysis'!$E$16,"Outlier",0),0)</f>
        <v>0</v>
      </c>
      <c r="Y296" s="25">
        <f>IF(G296="successful",((H296-'Statistical Analysis'!$D$4)/'Statistical Analysis'!$D$9),0)</f>
        <v>-0.52766049103564716</v>
      </c>
      <c r="Z296" s="14">
        <f>IF(G296="failed",((H296-'Statistical Analysis'!$E$4)/'Statistical Analysis'!$E$9),0)</f>
        <v>0</v>
      </c>
      <c r="AC296" s="17">
        <f t="shared" si="31"/>
        <v>0.40138888888905055</v>
      </c>
    </row>
    <row r="297" spans="1:29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9"/>
        <v>0.35650077760497667</v>
      </c>
      <c r="G297" t="s">
        <v>14</v>
      </c>
      <c r="H297">
        <v>1910</v>
      </c>
      <c r="I297" s="6">
        <f t="shared" si="2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32"/>
        <v>41562.208333333336</v>
      </c>
      <c r="O297" s="13">
        <f t="shared" si="33"/>
        <v>41587.25</v>
      </c>
      <c r="P297" t="b">
        <v>0</v>
      </c>
      <c r="Q297" t="b">
        <v>0</v>
      </c>
      <c r="R297" t="s">
        <v>33</v>
      </c>
      <c r="S297" s="8" t="str">
        <f t="shared" si="30"/>
        <v>theater</v>
      </c>
      <c r="T297" s="9" t="str">
        <f t="shared" si="34"/>
        <v>plays</v>
      </c>
      <c r="V297" s="17">
        <f>IF(G297="successful",IF(H297&gt;='Statistical Analysis'!$D$16,"Outlier",0),0)</f>
        <v>0</v>
      </c>
      <c r="W297" s="17">
        <f>IF(G297="failed",IF(H297&gt;='Statistical Analysis'!$E$16,"Outlier",0),0)</f>
        <v>0</v>
      </c>
      <c r="Y297" s="25">
        <f>IF(G297="successful",((H297-'Statistical Analysis'!$D$4)/'Statistical Analysis'!$D$9),0)</f>
        <v>0</v>
      </c>
      <c r="Z297" s="14">
        <f>IF(G297="failed",((H297-'Statistical Analysis'!$E$4)/'Statistical Analysis'!$E$9),0)</f>
        <v>1.3795862578667981</v>
      </c>
      <c r="AC297" s="17">
        <f t="shared" si="31"/>
        <v>0.83472222222214143</v>
      </c>
    </row>
    <row r="298" spans="1:29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9"/>
        <v>0.54950819672131146</v>
      </c>
      <c r="G298" t="s">
        <v>14</v>
      </c>
      <c r="H298">
        <v>38</v>
      </c>
      <c r="I298" s="6">
        <f t="shared" si="2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32"/>
        <v>43493.25</v>
      </c>
      <c r="O298" s="13">
        <f t="shared" si="33"/>
        <v>43515.25</v>
      </c>
      <c r="P298" t="b">
        <v>0</v>
      </c>
      <c r="Q298" t="b">
        <v>0</v>
      </c>
      <c r="R298" t="s">
        <v>33</v>
      </c>
      <c r="S298" s="8" t="str">
        <f t="shared" si="30"/>
        <v>theater</v>
      </c>
      <c r="T298" s="9" t="str">
        <f t="shared" si="34"/>
        <v>plays</v>
      </c>
      <c r="V298" s="17">
        <f>IF(G298="successful",IF(H298&gt;='Statistical Analysis'!$D$16,"Outlier",0),0)</f>
        <v>0</v>
      </c>
      <c r="W298" s="17">
        <f>IF(G298="failed",IF(H298&gt;='Statistical Analysis'!$E$16,"Outlier",0),0)</f>
        <v>0</v>
      </c>
      <c r="Y298" s="25">
        <f>IF(G298="successful",((H298-'Statistical Analysis'!$D$4)/'Statistical Analysis'!$D$9),0)</f>
        <v>0</v>
      </c>
      <c r="Z298" s="14">
        <f>IF(G298="failed",((H298-'Statistical Analysis'!$E$4)/'Statistical Analysis'!$E$9),0)</f>
        <v>-0.57044052795224121</v>
      </c>
      <c r="AC298" s="17">
        <f t="shared" si="31"/>
        <v>0.73333333333333328</v>
      </c>
    </row>
    <row r="299" spans="1:29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9"/>
        <v>0.94236111111111109</v>
      </c>
      <c r="G299" t="s">
        <v>14</v>
      </c>
      <c r="H299">
        <v>104</v>
      </c>
      <c r="I299" s="6">
        <f t="shared" si="2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32"/>
        <v>41653.25</v>
      </c>
      <c r="O299" s="13">
        <f t="shared" si="33"/>
        <v>41662.25</v>
      </c>
      <c r="P299" t="b">
        <v>0</v>
      </c>
      <c r="Q299" t="b">
        <v>1</v>
      </c>
      <c r="R299" t="s">
        <v>33</v>
      </c>
      <c r="S299" s="8" t="str">
        <f t="shared" si="30"/>
        <v>theater</v>
      </c>
      <c r="T299" s="9" t="str">
        <f t="shared" si="34"/>
        <v>plays</v>
      </c>
      <c r="V299" s="17">
        <f>IF(G299="successful",IF(H299&gt;='Statistical Analysis'!$D$16,"Outlier",0),0)</f>
        <v>0</v>
      </c>
      <c r="W299" s="17">
        <f>IF(G299="failed",IF(H299&gt;='Statistical Analysis'!$E$16,"Outlier",0),0)</f>
        <v>0</v>
      </c>
      <c r="Y299" s="25">
        <f>IF(G299="successful",((H299-'Statistical Analysis'!$D$4)/'Statistical Analysis'!$D$9),0)</f>
        <v>0</v>
      </c>
      <c r="Z299" s="14">
        <f>IF(G299="failed",((H299-'Statistical Analysis'!$E$4)/'Statistical Analysis'!$E$9),0)</f>
        <v>-0.50168958358041604</v>
      </c>
      <c r="AC299" s="17">
        <f t="shared" si="31"/>
        <v>0.3</v>
      </c>
    </row>
    <row r="300" spans="1:29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9"/>
        <v>1.4391428571428571</v>
      </c>
      <c r="G300" t="s">
        <v>20</v>
      </c>
      <c r="H300">
        <v>72</v>
      </c>
      <c r="I300" s="6">
        <f t="shared" si="2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32"/>
        <v>42426.25</v>
      </c>
      <c r="O300" s="13">
        <f t="shared" si="33"/>
        <v>42444.208333333328</v>
      </c>
      <c r="P300" t="b">
        <v>0</v>
      </c>
      <c r="Q300" t="b">
        <v>1</v>
      </c>
      <c r="R300" t="s">
        <v>23</v>
      </c>
      <c r="S300" s="8" t="str">
        <f t="shared" si="30"/>
        <v>music</v>
      </c>
      <c r="T300" s="9" t="str">
        <f t="shared" si="34"/>
        <v>rock</v>
      </c>
      <c r="V300" s="17">
        <f>IF(G300="successful",IF(H300&gt;='Statistical Analysis'!$D$16,"Outlier",0),0)</f>
        <v>0</v>
      </c>
      <c r="W300" s="17">
        <f>IF(G300="failed",IF(H300&gt;='Statistical Analysis'!$E$16,"Outlier",0),0)</f>
        <v>0</v>
      </c>
      <c r="Y300" s="25">
        <f>IF(G300="successful",((H300-'Statistical Analysis'!$D$4)/'Statistical Analysis'!$D$9),0)</f>
        <v>-0.61532132471193746</v>
      </c>
      <c r="Z300" s="14">
        <f>IF(G300="failed",((H300-'Statistical Analysis'!$E$4)/'Statistical Analysis'!$E$9),0)</f>
        <v>0</v>
      </c>
      <c r="AC300" s="17">
        <f t="shared" si="31"/>
        <v>0.59861111111094945</v>
      </c>
    </row>
    <row r="301" spans="1:29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9"/>
        <v>0.51421052631578945</v>
      </c>
      <c r="G301" t="s">
        <v>14</v>
      </c>
      <c r="H301">
        <v>49</v>
      </c>
      <c r="I301" s="6">
        <f t="shared" si="2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32"/>
        <v>42432.25</v>
      </c>
      <c r="O301" s="13">
        <f t="shared" si="33"/>
        <v>42488.208333333328</v>
      </c>
      <c r="P301" t="b">
        <v>0</v>
      </c>
      <c r="Q301" t="b">
        <v>0</v>
      </c>
      <c r="R301" t="s">
        <v>17</v>
      </c>
      <c r="S301" s="8" t="str">
        <f t="shared" si="30"/>
        <v>food</v>
      </c>
      <c r="T301" s="9" t="str">
        <f t="shared" si="34"/>
        <v>food trucks</v>
      </c>
      <c r="V301" s="17">
        <f>IF(G301="successful",IF(H301&gt;='Statistical Analysis'!$D$16,"Outlier",0),0)</f>
        <v>0</v>
      </c>
      <c r="W301" s="17">
        <f>IF(G301="failed",IF(H301&gt;='Statistical Analysis'!$E$16,"Outlier",0),0)</f>
        <v>0</v>
      </c>
      <c r="Y301" s="25">
        <f>IF(G301="successful",((H301-'Statistical Analysis'!$D$4)/'Statistical Analysis'!$D$9),0)</f>
        <v>0</v>
      </c>
      <c r="Z301" s="14">
        <f>IF(G301="failed",((H301-'Statistical Analysis'!$E$4)/'Statistical Analysis'!$E$9),0)</f>
        <v>-0.55898203722360373</v>
      </c>
      <c r="AC301" s="17">
        <f t="shared" si="31"/>
        <v>1.8652777777776162</v>
      </c>
    </row>
    <row r="302" spans="1:29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9"/>
        <v>0.05</v>
      </c>
      <c r="G302" t="s">
        <v>14</v>
      </c>
      <c r="H302">
        <v>1</v>
      </c>
      <c r="I302" s="6">
        <f t="shared" si="28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32"/>
        <v>42977.208333333328</v>
      </c>
      <c r="O302" s="13">
        <f t="shared" si="33"/>
        <v>42978.208333333328</v>
      </c>
      <c r="P302" t="b">
        <v>0</v>
      </c>
      <c r="Q302" t="b">
        <v>1</v>
      </c>
      <c r="R302" t="s">
        <v>68</v>
      </c>
      <c r="S302" s="8" t="str">
        <f t="shared" si="30"/>
        <v>publishing</v>
      </c>
      <c r="T302" s="9" t="str">
        <f t="shared" si="34"/>
        <v>nonfiction</v>
      </c>
      <c r="V302" s="17">
        <f>IF(G302="successful",IF(H302&gt;='Statistical Analysis'!$D$16,"Outlier",0),0)</f>
        <v>0</v>
      </c>
      <c r="W302" s="17">
        <f>IF(G302="failed",IF(H302&gt;='Statistical Analysis'!$E$16,"Outlier",0),0)</f>
        <v>0</v>
      </c>
      <c r="Y302" s="25">
        <f>IF(G302="successful",((H302-'Statistical Analysis'!$D$4)/'Statistical Analysis'!$D$9),0)</f>
        <v>0</v>
      </c>
      <c r="Z302" s="14">
        <f>IF(G302="failed",((H302-'Statistical Analysis'!$E$4)/'Statistical Analysis'!$E$9),0)</f>
        <v>-0.60898272403947651</v>
      </c>
      <c r="AC302" s="17">
        <f t="shared" si="31"/>
        <v>3.3333333333333333E-2</v>
      </c>
    </row>
    <row r="303" spans="1:29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9"/>
        <v>13.446666666666667</v>
      </c>
      <c r="G303" t="s">
        <v>20</v>
      </c>
      <c r="H303">
        <v>295</v>
      </c>
      <c r="I303" s="6">
        <f t="shared" si="2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32"/>
        <v>42061.25</v>
      </c>
      <c r="O303" s="13">
        <f t="shared" si="33"/>
        <v>42078.208333333328</v>
      </c>
      <c r="P303" t="b">
        <v>0</v>
      </c>
      <c r="Q303" t="b">
        <v>0</v>
      </c>
      <c r="R303" t="s">
        <v>42</v>
      </c>
      <c r="S303" s="8" t="str">
        <f t="shared" si="30"/>
        <v>film &amp; video</v>
      </c>
      <c r="T303" s="9" t="str">
        <f t="shared" si="34"/>
        <v>documentary</v>
      </c>
      <c r="V303" s="17">
        <f>IF(G303="successful",IF(H303&gt;='Statistical Analysis'!$D$16,"Outlier",0),0)</f>
        <v>0</v>
      </c>
      <c r="W303" s="17">
        <f>IF(G303="failed",IF(H303&gt;='Statistical Analysis'!$E$16,"Outlier",0),0)</f>
        <v>0</v>
      </c>
      <c r="Y303" s="25">
        <f>IF(G303="successful",((H303-'Statistical Analysis'!$D$4)/'Statistical Analysis'!$D$9),0)</f>
        <v>-0.43920992011902993</v>
      </c>
      <c r="Z303" s="14">
        <f>IF(G303="failed",((H303-'Statistical Analysis'!$E$4)/'Statistical Analysis'!$E$9),0)</f>
        <v>0</v>
      </c>
      <c r="AC303" s="17">
        <f t="shared" si="31"/>
        <v>0.56527777777761612</v>
      </c>
    </row>
    <row r="304" spans="1:29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9"/>
        <v>0.31844940867279897</v>
      </c>
      <c r="G304" t="s">
        <v>14</v>
      </c>
      <c r="H304">
        <v>245</v>
      </c>
      <c r="I304" s="6">
        <f t="shared" si="2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32"/>
        <v>43345.208333333328</v>
      </c>
      <c r="O304" s="13">
        <f t="shared" si="33"/>
        <v>43359.208333333328</v>
      </c>
      <c r="P304" t="b">
        <v>0</v>
      </c>
      <c r="Q304" t="b">
        <v>0</v>
      </c>
      <c r="R304" t="s">
        <v>33</v>
      </c>
      <c r="S304" s="8" t="str">
        <f t="shared" si="30"/>
        <v>theater</v>
      </c>
      <c r="T304" s="9" t="str">
        <f t="shared" si="34"/>
        <v>plays</v>
      </c>
      <c r="V304" s="17">
        <f>IF(G304="successful",IF(H304&gt;='Statistical Analysis'!$D$16,"Outlier",0),0)</f>
        <v>0</v>
      </c>
      <c r="W304" s="17">
        <f>IF(G304="failed",IF(H304&gt;='Statistical Analysis'!$E$16,"Outlier",0),0)</f>
        <v>0</v>
      </c>
      <c r="Y304" s="25">
        <f>IF(G304="successful",((H304-'Statistical Analysis'!$D$4)/'Statistical Analysis'!$D$9),0)</f>
        <v>0</v>
      </c>
      <c r="Z304" s="14">
        <f>IF(G304="failed",((H304-'Statistical Analysis'!$E$4)/'Statistical Analysis'!$E$9),0)</f>
        <v>-0.35481256605878975</v>
      </c>
      <c r="AC304" s="17">
        <f t="shared" si="31"/>
        <v>0.46666666666666667</v>
      </c>
    </row>
    <row r="305" spans="1:29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9"/>
        <v>0.82617647058823529</v>
      </c>
      <c r="G305" t="s">
        <v>14</v>
      </c>
      <c r="H305">
        <v>32</v>
      </c>
      <c r="I305" s="6">
        <f t="shared" si="28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32"/>
        <v>42376.25</v>
      </c>
      <c r="O305" s="13">
        <f t="shared" si="33"/>
        <v>42381.25</v>
      </c>
      <c r="P305" t="b">
        <v>0</v>
      </c>
      <c r="Q305" t="b">
        <v>0</v>
      </c>
      <c r="R305" t="s">
        <v>60</v>
      </c>
      <c r="S305" s="8" t="str">
        <f t="shared" si="30"/>
        <v>music</v>
      </c>
      <c r="T305" s="9" t="str">
        <f t="shared" si="34"/>
        <v>indie rock</v>
      </c>
      <c r="V305" s="17">
        <f>IF(G305="successful",IF(H305&gt;='Statistical Analysis'!$D$16,"Outlier",0),0)</f>
        <v>0</v>
      </c>
      <c r="W305" s="17">
        <f>IF(G305="failed",IF(H305&gt;='Statistical Analysis'!$E$16,"Outlier",0),0)</f>
        <v>0</v>
      </c>
      <c r="Y305" s="25">
        <f>IF(G305="successful",((H305-'Statistical Analysis'!$D$4)/'Statistical Analysis'!$D$9),0)</f>
        <v>0</v>
      </c>
      <c r="Z305" s="14">
        <f>IF(G305="failed",((H305-'Statistical Analysis'!$E$4)/'Statistical Analysis'!$E$9),0)</f>
        <v>-0.57669061380422526</v>
      </c>
      <c r="AC305" s="17">
        <f t="shared" si="31"/>
        <v>0.16666666666666666</v>
      </c>
    </row>
    <row r="306" spans="1:29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9"/>
        <v>5.4614285714285717</v>
      </c>
      <c r="G306" t="s">
        <v>20</v>
      </c>
      <c r="H306">
        <v>142</v>
      </c>
      <c r="I306" s="6">
        <f t="shared" si="2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32"/>
        <v>42589.208333333328</v>
      </c>
      <c r="O306" s="13">
        <f t="shared" si="33"/>
        <v>42630.208333333328</v>
      </c>
      <c r="P306" t="b">
        <v>0</v>
      </c>
      <c r="Q306" t="b">
        <v>0</v>
      </c>
      <c r="R306" t="s">
        <v>42</v>
      </c>
      <c r="S306" s="8" t="str">
        <f t="shared" si="30"/>
        <v>film &amp; video</v>
      </c>
      <c r="T306" s="9" t="str">
        <f t="shared" si="34"/>
        <v>documentary</v>
      </c>
      <c r="V306" s="17">
        <f>IF(G306="successful",IF(H306&gt;='Statistical Analysis'!$D$16,"Outlier",0),0)</f>
        <v>0</v>
      </c>
      <c r="W306" s="17">
        <f>IF(G306="failed",IF(H306&gt;='Statistical Analysis'!$E$16,"Outlier",0),0)</f>
        <v>0</v>
      </c>
      <c r="Y306" s="25">
        <f>IF(G306="successful",((H306-'Statistical Analysis'!$D$4)/'Statistical Analysis'!$D$9),0)</f>
        <v>-0.56003971788905171</v>
      </c>
      <c r="Z306" s="14">
        <f>IF(G306="failed",((H306-'Statistical Analysis'!$E$4)/'Statistical Analysis'!$E$9),0)</f>
        <v>0</v>
      </c>
      <c r="AC306" s="17">
        <f t="shared" si="31"/>
        <v>1.3666666666666667</v>
      </c>
    </row>
    <row r="307" spans="1:29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9"/>
        <v>2.8621428571428571</v>
      </c>
      <c r="G307" t="s">
        <v>20</v>
      </c>
      <c r="H307">
        <v>85</v>
      </c>
      <c r="I307" s="6">
        <f t="shared" si="2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32"/>
        <v>42448.208333333328</v>
      </c>
      <c r="O307" s="13">
        <f t="shared" si="33"/>
        <v>42489.208333333328</v>
      </c>
      <c r="P307" t="b">
        <v>0</v>
      </c>
      <c r="Q307" t="b">
        <v>0</v>
      </c>
      <c r="R307" t="s">
        <v>33</v>
      </c>
      <c r="S307" s="8" t="str">
        <f t="shared" si="30"/>
        <v>theater</v>
      </c>
      <c r="T307" s="9" t="str">
        <f t="shared" si="34"/>
        <v>plays</v>
      </c>
      <c r="V307" s="17">
        <f>IF(G307="successful",IF(H307&gt;='Statistical Analysis'!$D$16,"Outlier",0),0)</f>
        <v>0</v>
      </c>
      <c r="W307" s="17">
        <f>IF(G307="failed",IF(H307&gt;='Statistical Analysis'!$E$16,"Outlier",0),0)</f>
        <v>0</v>
      </c>
      <c r="Y307" s="25">
        <f>IF(G307="successful",((H307-'Statistical Analysis'!$D$4)/'Statistical Analysis'!$D$9),0)</f>
        <v>-0.60505474058768727</v>
      </c>
      <c r="Z307" s="14">
        <f>IF(G307="failed",((H307-'Statistical Analysis'!$E$4)/'Statistical Analysis'!$E$9),0)</f>
        <v>0</v>
      </c>
      <c r="AC307" s="17">
        <f t="shared" si="31"/>
        <v>1.3666666666666667</v>
      </c>
    </row>
    <row r="308" spans="1:29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9"/>
        <v>7.9076923076923072E-2</v>
      </c>
      <c r="G308" t="s">
        <v>14</v>
      </c>
      <c r="H308">
        <v>7</v>
      </c>
      <c r="I308" s="6">
        <f t="shared" si="2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32"/>
        <v>42930.208333333328</v>
      </c>
      <c r="O308" s="13">
        <f t="shared" si="33"/>
        <v>42933.208333333328</v>
      </c>
      <c r="P308" t="b">
        <v>0</v>
      </c>
      <c r="Q308" t="b">
        <v>1</v>
      </c>
      <c r="R308" t="s">
        <v>33</v>
      </c>
      <c r="S308" s="8" t="str">
        <f t="shared" si="30"/>
        <v>theater</v>
      </c>
      <c r="T308" s="9" t="str">
        <f t="shared" si="34"/>
        <v>plays</v>
      </c>
      <c r="V308" s="17">
        <f>IF(G308="successful",IF(H308&gt;='Statistical Analysis'!$D$16,"Outlier",0),0)</f>
        <v>0</v>
      </c>
      <c r="W308" s="17">
        <f>IF(G308="failed",IF(H308&gt;='Statistical Analysis'!$E$16,"Outlier",0),0)</f>
        <v>0</v>
      </c>
      <c r="Y308" s="25">
        <f>IF(G308="successful",((H308-'Statistical Analysis'!$D$4)/'Statistical Analysis'!$D$9),0)</f>
        <v>0</v>
      </c>
      <c r="Z308" s="14">
        <f>IF(G308="failed",((H308-'Statistical Analysis'!$E$4)/'Statistical Analysis'!$E$9),0)</f>
        <v>-0.60273263818749234</v>
      </c>
      <c r="AC308" s="17">
        <f t="shared" si="31"/>
        <v>0.1</v>
      </c>
    </row>
    <row r="309" spans="1:29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9"/>
        <v>1.3213677811550153</v>
      </c>
      <c r="G309" t="s">
        <v>20</v>
      </c>
      <c r="H309">
        <v>659</v>
      </c>
      <c r="I309" s="6">
        <f t="shared" si="2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32"/>
        <v>41066.208333333336</v>
      </c>
      <c r="O309" s="13">
        <f t="shared" si="33"/>
        <v>41086.208333333336</v>
      </c>
      <c r="P309" t="b">
        <v>0</v>
      </c>
      <c r="Q309" t="b">
        <v>1</v>
      </c>
      <c r="R309" t="s">
        <v>119</v>
      </c>
      <c r="S309" s="8" t="str">
        <f t="shared" si="30"/>
        <v>publishing</v>
      </c>
      <c r="T309" s="9" t="str">
        <f t="shared" si="34"/>
        <v>fiction</v>
      </c>
      <c r="V309" s="17">
        <f>IF(G309="successful",IF(H309&gt;='Statistical Analysis'!$D$16,"Outlier",0),0)</f>
        <v>0</v>
      </c>
      <c r="W309" s="17">
        <f>IF(G309="failed",IF(H309&gt;='Statistical Analysis'!$E$16,"Outlier",0),0)</f>
        <v>0</v>
      </c>
      <c r="Y309" s="25">
        <f>IF(G309="successful",((H309-'Statistical Analysis'!$D$4)/'Statistical Analysis'!$D$9),0)</f>
        <v>-0.15174556464002398</v>
      </c>
      <c r="Z309" s="14">
        <f>IF(G309="failed",((H309-'Statistical Analysis'!$E$4)/'Statistical Analysis'!$E$9),0)</f>
        <v>0</v>
      </c>
      <c r="AC309" s="17">
        <f t="shared" si="31"/>
        <v>0.66666666666666663</v>
      </c>
    </row>
    <row r="310" spans="1:29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9"/>
        <v>0.74077834179357027</v>
      </c>
      <c r="G310" t="s">
        <v>14</v>
      </c>
      <c r="H310">
        <v>803</v>
      </c>
      <c r="I310" s="6">
        <f t="shared" si="2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32"/>
        <v>40651.208333333336</v>
      </c>
      <c r="O310" s="13">
        <f t="shared" si="33"/>
        <v>40652.208333333336</v>
      </c>
      <c r="P310" t="b">
        <v>0</v>
      </c>
      <c r="Q310" t="b">
        <v>0</v>
      </c>
      <c r="R310" t="s">
        <v>33</v>
      </c>
      <c r="S310" s="8" t="str">
        <f t="shared" si="30"/>
        <v>theater</v>
      </c>
      <c r="T310" s="9" t="str">
        <f t="shared" si="34"/>
        <v>plays</v>
      </c>
      <c r="V310" s="17">
        <f>IF(G310="successful",IF(H310&gt;='Statistical Analysis'!$D$16,"Outlier",0),0)</f>
        <v>0</v>
      </c>
      <c r="W310" s="17">
        <f>IF(G310="failed",IF(H310&gt;='Statistical Analysis'!$E$16,"Outlier",0),0)</f>
        <v>0</v>
      </c>
      <c r="Y310" s="25">
        <f>IF(G310="successful",((H310-'Statistical Analysis'!$D$4)/'Statistical Analysis'!$D$9),0)</f>
        <v>0</v>
      </c>
      <c r="Z310" s="14">
        <f>IF(G310="failed",((H310-'Statistical Analysis'!$E$4)/'Statistical Analysis'!$E$9),0)</f>
        <v>0.22644541817573161</v>
      </c>
      <c r="AC310" s="17">
        <f t="shared" si="31"/>
        <v>3.3333333333333333E-2</v>
      </c>
    </row>
    <row r="311" spans="1:29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9"/>
        <v>0.75292682926829269</v>
      </c>
      <c r="G311" t="s">
        <v>74</v>
      </c>
      <c r="H311">
        <v>75</v>
      </c>
      <c r="I311" s="6">
        <f t="shared" si="28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32"/>
        <v>40807.208333333336</v>
      </c>
      <c r="O311" s="13">
        <f t="shared" si="33"/>
        <v>40827.208333333336</v>
      </c>
      <c r="P311" t="b">
        <v>0</v>
      </c>
      <c r="Q311" t="b">
        <v>1</v>
      </c>
      <c r="R311" t="s">
        <v>60</v>
      </c>
      <c r="S311" s="8" t="str">
        <f t="shared" si="30"/>
        <v>music</v>
      </c>
      <c r="T311" s="9" t="str">
        <f t="shared" si="34"/>
        <v>indie rock</v>
      </c>
      <c r="V311" s="17">
        <f>IF(G311="successful",IF(H311&gt;='Statistical Analysis'!$D$16,"Outlier",0),0)</f>
        <v>0</v>
      </c>
      <c r="W311" s="17">
        <f>IF(G311="failed",IF(H311&gt;='Statistical Analysis'!$E$16,"Outlier",0),0)</f>
        <v>0</v>
      </c>
      <c r="Y311" s="25">
        <f>IF(G311="successful",((H311-'Statistical Analysis'!$D$4)/'Statistical Analysis'!$D$9),0)</f>
        <v>0</v>
      </c>
      <c r="Z311" s="14">
        <f>IF(G311="failed",((H311-'Statistical Analysis'!$E$4)/'Statistical Analysis'!$E$9),0)</f>
        <v>0</v>
      </c>
      <c r="AC311" s="17">
        <f t="shared" si="31"/>
        <v>0.66666666666666663</v>
      </c>
    </row>
    <row r="312" spans="1:29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9"/>
        <v>0.20333333333333334</v>
      </c>
      <c r="G312" t="s">
        <v>14</v>
      </c>
      <c r="H312">
        <v>16</v>
      </c>
      <c r="I312" s="6">
        <f t="shared" si="28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32"/>
        <v>40277.208333333336</v>
      </c>
      <c r="O312" s="13">
        <f t="shared" si="33"/>
        <v>40293.208333333336</v>
      </c>
      <c r="P312" t="b">
        <v>0</v>
      </c>
      <c r="Q312" t="b">
        <v>0</v>
      </c>
      <c r="R312" t="s">
        <v>89</v>
      </c>
      <c r="S312" s="8" t="str">
        <f t="shared" si="30"/>
        <v>games</v>
      </c>
      <c r="T312" s="9" t="str">
        <f t="shared" si="34"/>
        <v>video games</v>
      </c>
      <c r="V312" s="17">
        <f>IF(G312="successful",IF(H312&gt;='Statistical Analysis'!$D$16,"Outlier",0),0)</f>
        <v>0</v>
      </c>
      <c r="W312" s="17">
        <f>IF(G312="failed",IF(H312&gt;='Statistical Analysis'!$E$16,"Outlier",0),0)</f>
        <v>0</v>
      </c>
      <c r="Y312" s="25">
        <f>IF(G312="successful",((H312-'Statistical Analysis'!$D$4)/'Statistical Analysis'!$D$9),0)</f>
        <v>0</v>
      </c>
      <c r="Z312" s="14">
        <f>IF(G312="failed",((H312-'Statistical Analysis'!$E$4)/'Statistical Analysis'!$E$9),0)</f>
        <v>-0.59335750940951626</v>
      </c>
      <c r="AC312" s="17">
        <f t="shared" si="31"/>
        <v>0.53333333333333333</v>
      </c>
    </row>
    <row r="313" spans="1:29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9"/>
        <v>2.0336507936507937</v>
      </c>
      <c r="G313" t="s">
        <v>20</v>
      </c>
      <c r="H313">
        <v>121</v>
      </c>
      <c r="I313" s="6">
        <f t="shared" si="2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32"/>
        <v>40590.25</v>
      </c>
      <c r="O313" s="13">
        <f t="shared" si="33"/>
        <v>40602.25</v>
      </c>
      <c r="P313" t="b">
        <v>0</v>
      </c>
      <c r="Q313" t="b">
        <v>0</v>
      </c>
      <c r="R313" t="s">
        <v>33</v>
      </c>
      <c r="S313" s="8" t="str">
        <f t="shared" si="30"/>
        <v>theater</v>
      </c>
      <c r="T313" s="9" t="str">
        <f t="shared" si="34"/>
        <v>plays</v>
      </c>
      <c r="V313" s="17">
        <f>IF(G313="successful",IF(H313&gt;='Statistical Analysis'!$D$16,"Outlier",0),0)</f>
        <v>0</v>
      </c>
      <c r="W313" s="17">
        <f>IF(G313="failed",IF(H313&gt;='Statistical Analysis'!$E$16,"Outlier",0),0)</f>
        <v>0</v>
      </c>
      <c r="Y313" s="25">
        <f>IF(G313="successful",((H313-'Statistical Analysis'!$D$4)/'Statistical Analysis'!$D$9),0)</f>
        <v>-0.5766241999359174</v>
      </c>
      <c r="Z313" s="14">
        <f>IF(G313="failed",((H313-'Statistical Analysis'!$E$4)/'Statistical Analysis'!$E$9),0)</f>
        <v>0</v>
      </c>
      <c r="AC313" s="17">
        <f t="shared" si="31"/>
        <v>0.4</v>
      </c>
    </row>
    <row r="314" spans="1:29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9"/>
        <v>3.1022842639593908</v>
      </c>
      <c r="G314" t="s">
        <v>20</v>
      </c>
      <c r="H314">
        <v>3742</v>
      </c>
      <c r="I314" s="6">
        <f t="shared" si="2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32"/>
        <v>41572.208333333336</v>
      </c>
      <c r="O314" s="13">
        <f t="shared" si="33"/>
        <v>41579.208333333336</v>
      </c>
      <c r="P314" t="b">
        <v>0</v>
      </c>
      <c r="Q314" t="b">
        <v>0</v>
      </c>
      <c r="R314" t="s">
        <v>33</v>
      </c>
      <c r="S314" s="8" t="str">
        <f t="shared" si="30"/>
        <v>theater</v>
      </c>
      <c r="T314" s="9" t="str">
        <f t="shared" si="34"/>
        <v>plays</v>
      </c>
      <c r="V314" s="17" t="str">
        <f>IF(G314="successful",IF(H314&gt;='Statistical Analysis'!$D$16,"Outlier",0),0)</f>
        <v>Outlier</v>
      </c>
      <c r="W314" s="17">
        <f>IF(G314="failed",IF(H314&gt;='Statistical Analysis'!$E$16,"Outlier",0),0)</f>
        <v>0</v>
      </c>
      <c r="Y314" s="25">
        <f>IF(G314="successful",((H314-'Statistical Analysis'!$D$4)/'Statistical Analysis'!$D$9),0)</f>
        <v>2.2830143472879301</v>
      </c>
      <c r="Z314" s="14">
        <f>IF(G314="failed",((H314-'Statistical Analysis'!$E$4)/'Statistical Analysis'!$E$9),0)</f>
        <v>0</v>
      </c>
      <c r="AC314" s="17">
        <f t="shared" si="31"/>
        <v>0.23333333333333334</v>
      </c>
    </row>
    <row r="315" spans="1:29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9"/>
        <v>3.9531818181818181</v>
      </c>
      <c r="G315" t="s">
        <v>20</v>
      </c>
      <c r="H315">
        <v>223</v>
      </c>
      <c r="I315" s="6">
        <f t="shared" si="28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32"/>
        <v>40966.25</v>
      </c>
      <c r="O315" s="13">
        <f t="shared" si="33"/>
        <v>40968.25</v>
      </c>
      <c r="P315" t="b">
        <v>0</v>
      </c>
      <c r="Q315" t="b">
        <v>0</v>
      </c>
      <c r="R315" t="s">
        <v>23</v>
      </c>
      <c r="S315" s="8" t="str">
        <f t="shared" si="30"/>
        <v>music</v>
      </c>
      <c r="T315" s="9" t="str">
        <f t="shared" si="34"/>
        <v>rock</v>
      </c>
      <c r="V315" s="17">
        <f>IF(G315="successful",IF(H315&gt;='Statistical Analysis'!$D$16,"Outlier",0),0)</f>
        <v>0</v>
      </c>
      <c r="W315" s="17">
        <f>IF(G315="failed",IF(H315&gt;='Statistical Analysis'!$E$16,"Outlier",0),0)</f>
        <v>0</v>
      </c>
      <c r="Y315" s="25">
        <f>IF(G315="successful",((H315-'Statistical Analysis'!$D$4)/'Statistical Analysis'!$D$9),0)</f>
        <v>-0.4960710014225696</v>
      </c>
      <c r="Z315" s="14">
        <f>IF(G315="failed",((H315-'Statistical Analysis'!$E$4)/'Statistical Analysis'!$E$9),0)</f>
        <v>0</v>
      </c>
      <c r="AC315" s="17">
        <f t="shared" si="31"/>
        <v>6.6666666666666666E-2</v>
      </c>
    </row>
    <row r="316" spans="1:29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9"/>
        <v>2.9471428571428571</v>
      </c>
      <c r="G316" t="s">
        <v>20</v>
      </c>
      <c r="H316">
        <v>133</v>
      </c>
      <c r="I316" s="6">
        <f t="shared" si="2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32"/>
        <v>43536.208333333328</v>
      </c>
      <c r="O316" s="13">
        <f t="shared" si="33"/>
        <v>43541.208333333328</v>
      </c>
      <c r="P316" t="b">
        <v>0</v>
      </c>
      <c r="Q316" t="b">
        <v>1</v>
      </c>
      <c r="R316" t="s">
        <v>42</v>
      </c>
      <c r="S316" s="8" t="str">
        <f t="shared" si="30"/>
        <v>film &amp; video</v>
      </c>
      <c r="T316" s="9" t="str">
        <f t="shared" si="34"/>
        <v>documentary</v>
      </c>
      <c r="V316" s="17">
        <f>IF(G316="successful",IF(H316&gt;='Statistical Analysis'!$D$16,"Outlier",0),0)</f>
        <v>0</v>
      </c>
      <c r="W316" s="17">
        <f>IF(G316="failed",IF(H316&gt;='Statistical Analysis'!$E$16,"Outlier",0),0)</f>
        <v>0</v>
      </c>
      <c r="Y316" s="25">
        <f>IF(G316="successful",((H316-'Statistical Analysis'!$D$4)/'Statistical Analysis'!$D$9),0)</f>
        <v>-0.56714735305199415</v>
      </c>
      <c r="Z316" s="14">
        <f>IF(G316="failed",((H316-'Statistical Analysis'!$E$4)/'Statistical Analysis'!$E$9),0)</f>
        <v>0</v>
      </c>
      <c r="AC316" s="17">
        <f t="shared" si="31"/>
        <v>0.16666666666666666</v>
      </c>
    </row>
    <row r="317" spans="1:29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9"/>
        <v>0.33894736842105261</v>
      </c>
      <c r="G317" t="s">
        <v>14</v>
      </c>
      <c r="H317">
        <v>31</v>
      </c>
      <c r="I317" s="6">
        <f t="shared" si="2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32"/>
        <v>41783.208333333336</v>
      </c>
      <c r="O317" s="13">
        <f t="shared" si="33"/>
        <v>41812.208333333336</v>
      </c>
      <c r="P317" t="b">
        <v>0</v>
      </c>
      <c r="Q317" t="b">
        <v>0</v>
      </c>
      <c r="R317" t="s">
        <v>33</v>
      </c>
      <c r="S317" s="8" t="str">
        <f t="shared" si="30"/>
        <v>theater</v>
      </c>
      <c r="T317" s="9" t="str">
        <f t="shared" si="34"/>
        <v>plays</v>
      </c>
      <c r="V317" s="17">
        <f>IF(G317="successful",IF(H317&gt;='Statistical Analysis'!$D$16,"Outlier",0),0)</f>
        <v>0</v>
      </c>
      <c r="W317" s="17">
        <f>IF(G317="failed",IF(H317&gt;='Statistical Analysis'!$E$16,"Outlier",0),0)</f>
        <v>0</v>
      </c>
      <c r="Y317" s="25">
        <f>IF(G317="successful",((H317-'Statistical Analysis'!$D$4)/'Statistical Analysis'!$D$9),0)</f>
        <v>0</v>
      </c>
      <c r="Z317" s="14">
        <f>IF(G317="failed",((H317-'Statistical Analysis'!$E$4)/'Statistical Analysis'!$E$9),0)</f>
        <v>-0.57773229477955601</v>
      </c>
      <c r="AC317" s="17">
        <f t="shared" si="31"/>
        <v>0.96666666666666667</v>
      </c>
    </row>
    <row r="318" spans="1:29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9"/>
        <v>0.66677083333333331</v>
      </c>
      <c r="G318" t="s">
        <v>14</v>
      </c>
      <c r="H318">
        <v>108</v>
      </c>
      <c r="I318" s="6">
        <f t="shared" si="2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32"/>
        <v>43788.25</v>
      </c>
      <c r="O318" s="13">
        <f t="shared" si="33"/>
        <v>43789.25</v>
      </c>
      <c r="P318" t="b">
        <v>0</v>
      </c>
      <c r="Q318" t="b">
        <v>1</v>
      </c>
      <c r="R318" t="s">
        <v>17</v>
      </c>
      <c r="S318" s="8" t="str">
        <f t="shared" si="30"/>
        <v>food</v>
      </c>
      <c r="T318" s="9" t="str">
        <f t="shared" si="34"/>
        <v>food trucks</v>
      </c>
      <c r="V318" s="17">
        <f>IF(G318="successful",IF(H318&gt;='Statistical Analysis'!$D$16,"Outlier",0),0)</f>
        <v>0</v>
      </c>
      <c r="W318" s="17">
        <f>IF(G318="failed",IF(H318&gt;='Statistical Analysis'!$E$16,"Outlier",0),0)</f>
        <v>0</v>
      </c>
      <c r="Y318" s="25">
        <f>IF(G318="successful",((H318-'Statistical Analysis'!$D$4)/'Statistical Analysis'!$D$9),0)</f>
        <v>0</v>
      </c>
      <c r="Z318" s="14">
        <f>IF(G318="failed",((H318-'Statistical Analysis'!$E$4)/'Statistical Analysis'!$E$9),0)</f>
        <v>-0.49752285967909338</v>
      </c>
      <c r="AC318" s="17">
        <f t="shared" si="31"/>
        <v>3.3333333333333333E-2</v>
      </c>
    </row>
    <row r="319" spans="1:29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9"/>
        <v>0.19227272727272726</v>
      </c>
      <c r="G319" t="s">
        <v>14</v>
      </c>
      <c r="H319">
        <v>30</v>
      </c>
      <c r="I319" s="6">
        <f t="shared" si="28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32"/>
        <v>42869.208333333328</v>
      </c>
      <c r="O319" s="13">
        <f t="shared" si="33"/>
        <v>42882.208333333328</v>
      </c>
      <c r="P319" t="b">
        <v>0</v>
      </c>
      <c r="Q319" t="b">
        <v>0</v>
      </c>
      <c r="R319" t="s">
        <v>33</v>
      </c>
      <c r="S319" s="8" t="str">
        <f t="shared" si="30"/>
        <v>theater</v>
      </c>
      <c r="T319" s="9" t="str">
        <f t="shared" si="34"/>
        <v>plays</v>
      </c>
      <c r="V319" s="17">
        <f>IF(G319="successful",IF(H319&gt;='Statistical Analysis'!$D$16,"Outlier",0),0)</f>
        <v>0</v>
      </c>
      <c r="W319" s="17">
        <f>IF(G319="failed",IF(H319&gt;='Statistical Analysis'!$E$16,"Outlier",0),0)</f>
        <v>0</v>
      </c>
      <c r="Y319" s="25">
        <f>IF(G319="successful",((H319-'Statistical Analysis'!$D$4)/'Statistical Analysis'!$D$9),0)</f>
        <v>0</v>
      </c>
      <c r="Z319" s="14">
        <f>IF(G319="failed",((H319-'Statistical Analysis'!$E$4)/'Statistical Analysis'!$E$9),0)</f>
        <v>-0.57877397575488665</v>
      </c>
      <c r="AC319" s="17">
        <f t="shared" si="31"/>
        <v>0.43333333333333335</v>
      </c>
    </row>
    <row r="320" spans="1:29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9"/>
        <v>0.15842105263157893</v>
      </c>
      <c r="G320" t="s">
        <v>14</v>
      </c>
      <c r="H320">
        <v>17</v>
      </c>
      <c r="I320" s="6">
        <f t="shared" si="2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32"/>
        <v>41684.25</v>
      </c>
      <c r="O320" s="13">
        <f t="shared" si="33"/>
        <v>41686.25</v>
      </c>
      <c r="P320" t="b">
        <v>0</v>
      </c>
      <c r="Q320" t="b">
        <v>0</v>
      </c>
      <c r="R320" t="s">
        <v>23</v>
      </c>
      <c r="S320" s="8" t="str">
        <f t="shared" si="30"/>
        <v>music</v>
      </c>
      <c r="T320" s="9" t="str">
        <f t="shared" si="34"/>
        <v>rock</v>
      </c>
      <c r="V320" s="17">
        <f>IF(G320="successful",IF(H320&gt;='Statistical Analysis'!$D$16,"Outlier",0),0)</f>
        <v>0</v>
      </c>
      <c r="W320" s="17">
        <f>IF(G320="failed",IF(H320&gt;='Statistical Analysis'!$E$16,"Outlier",0),0)</f>
        <v>0</v>
      </c>
      <c r="Y320" s="25">
        <f>IF(G320="successful",((H320-'Statistical Analysis'!$D$4)/'Statistical Analysis'!$D$9),0)</f>
        <v>0</v>
      </c>
      <c r="Z320" s="14">
        <f>IF(G320="failed",((H320-'Statistical Analysis'!$E$4)/'Statistical Analysis'!$E$9),0)</f>
        <v>-0.59231582843418551</v>
      </c>
      <c r="AC320" s="17">
        <f t="shared" si="31"/>
        <v>6.6666666666666666E-2</v>
      </c>
    </row>
    <row r="321" spans="1:29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9"/>
        <v>0.38702380952380955</v>
      </c>
      <c r="G321" t="s">
        <v>74</v>
      </c>
      <c r="H321">
        <v>64</v>
      </c>
      <c r="I321" s="6">
        <f t="shared" si="28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32"/>
        <v>40402.208333333336</v>
      </c>
      <c r="O321" s="13">
        <f t="shared" si="33"/>
        <v>40426.208333333336</v>
      </c>
      <c r="P321" t="b">
        <v>0</v>
      </c>
      <c r="Q321" t="b">
        <v>0</v>
      </c>
      <c r="R321" t="s">
        <v>28</v>
      </c>
      <c r="S321" s="8" t="str">
        <f t="shared" si="30"/>
        <v>technology</v>
      </c>
      <c r="T321" s="9" t="str">
        <f t="shared" si="34"/>
        <v>web</v>
      </c>
      <c r="V321" s="17">
        <f>IF(G321="successful",IF(H321&gt;='Statistical Analysis'!$D$16,"Outlier",0),0)</f>
        <v>0</v>
      </c>
      <c r="W321" s="17">
        <f>IF(G321="failed",IF(H321&gt;='Statistical Analysis'!$E$16,"Outlier",0),0)</f>
        <v>0</v>
      </c>
      <c r="Y321" s="25">
        <f>IF(G321="successful",((H321-'Statistical Analysis'!$D$4)/'Statistical Analysis'!$D$9),0)</f>
        <v>0</v>
      </c>
      <c r="Z321" s="14">
        <f>IF(G321="failed",((H321-'Statistical Analysis'!$E$4)/'Statistical Analysis'!$E$9),0)</f>
        <v>0</v>
      </c>
      <c r="AC321" s="17">
        <f t="shared" si="31"/>
        <v>0.8</v>
      </c>
    </row>
    <row r="322" spans="1:29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9"/>
        <v>9.5876777251184833E-2</v>
      </c>
      <c r="G322" t="s">
        <v>14</v>
      </c>
      <c r="H322">
        <v>80</v>
      </c>
      <c r="I322" s="6">
        <f t="shared" ref="I322:I385" si="35"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32"/>
        <v>40673.208333333336</v>
      </c>
      <c r="O322" s="13">
        <f t="shared" si="33"/>
        <v>40682.208333333336</v>
      </c>
      <c r="P322" t="b">
        <v>0</v>
      </c>
      <c r="Q322" t="b">
        <v>0</v>
      </c>
      <c r="R322" t="s">
        <v>119</v>
      </c>
      <c r="S322" s="8" t="str">
        <f t="shared" si="30"/>
        <v>publishing</v>
      </c>
      <c r="T322" s="9" t="str">
        <f t="shared" si="34"/>
        <v>fiction</v>
      </c>
      <c r="V322" s="17">
        <f>IF(G322="successful",IF(H322&gt;='Statistical Analysis'!$D$16,"Outlier",0),0)</f>
        <v>0</v>
      </c>
      <c r="W322" s="17">
        <f>IF(G322="failed",IF(H322&gt;='Statistical Analysis'!$E$16,"Outlier",0),0)</f>
        <v>0</v>
      </c>
      <c r="Y322" s="25">
        <f>IF(G322="successful",((H322-'Statistical Analysis'!$D$4)/'Statistical Analysis'!$D$9),0)</f>
        <v>0</v>
      </c>
      <c r="Z322" s="14">
        <f>IF(G322="failed",((H322-'Statistical Analysis'!$E$4)/'Statistical Analysis'!$E$9),0)</f>
        <v>-0.52668992698835249</v>
      </c>
      <c r="AC322" s="17">
        <f t="shared" si="31"/>
        <v>0.3</v>
      </c>
    </row>
    <row r="323" spans="1:29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6">E323/D323</f>
        <v>0.94144366197183094</v>
      </c>
      <c r="G323" t="s">
        <v>14</v>
      </c>
      <c r="H323">
        <v>2468</v>
      </c>
      <c r="I323" s="6">
        <f t="shared" si="35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si="32"/>
        <v>40634.208333333336</v>
      </c>
      <c r="O323" s="13">
        <f t="shared" si="33"/>
        <v>40642.208333333336</v>
      </c>
      <c r="P323" t="b">
        <v>0</v>
      </c>
      <c r="Q323" t="b">
        <v>0</v>
      </c>
      <c r="R323" t="s">
        <v>100</v>
      </c>
      <c r="S323" s="8" t="str">
        <f t="shared" ref="S323:S386" si="37">LEFT(R323,FIND("/",R323)-1)</f>
        <v>film &amp; video</v>
      </c>
      <c r="T323" s="9" t="str">
        <f t="shared" si="34"/>
        <v>shorts</v>
      </c>
      <c r="V323" s="17">
        <f>IF(G323="successful",IF(H323&gt;='Statistical Analysis'!$D$16,"Outlier",0),0)</f>
        <v>0</v>
      </c>
      <c r="W323" s="17" t="str">
        <f>IF(G323="failed",IF(H323&gt;='Statistical Analysis'!$E$16,"Outlier",0),0)</f>
        <v>Outlier</v>
      </c>
      <c r="Y323" s="25">
        <f>IF(G323="successful",((H323-'Statistical Analysis'!$D$4)/'Statistical Analysis'!$D$9),0)</f>
        <v>0</v>
      </c>
      <c r="Z323" s="14">
        <f>IF(G323="failed",((H323-'Statistical Analysis'!$E$4)/'Statistical Analysis'!$E$9),0)</f>
        <v>1.9608442421013195</v>
      </c>
      <c r="AC323" s="17">
        <f t="shared" ref="AC323:AC386" si="38">(O323-N323)/30</f>
        <v>0.26666666666666666</v>
      </c>
    </row>
    <row r="324" spans="1:29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6"/>
        <v>1.6656234096692113</v>
      </c>
      <c r="G324" t="s">
        <v>20</v>
      </c>
      <c r="H324">
        <v>5168</v>
      </c>
      <c r="I324" s="6">
        <f t="shared" si="35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ref="N324:N387" si="39">(((L324/60)/60)/24)+DATE(1970,1,1)</f>
        <v>40507.25</v>
      </c>
      <c r="O324" s="13">
        <f t="shared" ref="O324:O387" si="40">(((M324/60)/60)/24)+DATE(1970,1,1)</f>
        <v>40520.25</v>
      </c>
      <c r="P324" t="b">
        <v>0</v>
      </c>
      <c r="Q324" t="b">
        <v>0</v>
      </c>
      <c r="R324" t="s">
        <v>33</v>
      </c>
      <c r="S324" s="8" t="str">
        <f t="shared" si="37"/>
        <v>theater</v>
      </c>
      <c r="T324" s="9" t="str">
        <f t="shared" si="34"/>
        <v>plays</v>
      </c>
      <c r="V324" s="17" t="str">
        <f>IF(G324="successful",IF(H324&gt;='Statistical Analysis'!$D$16,"Outlier",0),0)</f>
        <v>Outlier</v>
      </c>
      <c r="W324" s="17">
        <f>IF(G324="failed",IF(H324&gt;='Statistical Analysis'!$E$16,"Outlier",0),0)</f>
        <v>0</v>
      </c>
      <c r="Y324" s="25">
        <f>IF(G324="successful",((H324-'Statistical Analysis'!$D$4)/'Statistical Analysis'!$D$9),0)</f>
        <v>3.4091796519941462</v>
      </c>
      <c r="Z324" s="14">
        <f>IF(G324="failed",((H324-'Statistical Analysis'!$E$4)/'Statistical Analysis'!$E$9),0)</f>
        <v>0</v>
      </c>
      <c r="AC324" s="17">
        <f t="shared" si="38"/>
        <v>0.43333333333333335</v>
      </c>
    </row>
    <row r="325" spans="1:29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6"/>
        <v>0.24134831460674158</v>
      </c>
      <c r="G325" t="s">
        <v>14</v>
      </c>
      <c r="H325">
        <v>26</v>
      </c>
      <c r="I325" s="6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39"/>
        <v>41725.208333333336</v>
      </c>
      <c r="O325" s="13">
        <f t="shared" si="40"/>
        <v>41727.208333333336</v>
      </c>
      <c r="P325" t="b">
        <v>0</v>
      </c>
      <c r="Q325" t="b">
        <v>0</v>
      </c>
      <c r="R325" t="s">
        <v>42</v>
      </c>
      <c r="S325" s="8" t="str">
        <f t="shared" si="37"/>
        <v>film &amp; video</v>
      </c>
      <c r="T325" s="9" t="str">
        <f t="shared" ref="T325:T388" si="41">RIGHT(R325,LEN(R325)-FIND("/",R325))</f>
        <v>documentary</v>
      </c>
      <c r="V325" s="17">
        <f>IF(G325="successful",IF(H325&gt;='Statistical Analysis'!$D$16,"Outlier",0),0)</f>
        <v>0</v>
      </c>
      <c r="W325" s="17">
        <f>IF(G325="failed",IF(H325&gt;='Statistical Analysis'!$E$16,"Outlier",0),0)</f>
        <v>0</v>
      </c>
      <c r="Y325" s="25">
        <f>IF(G325="successful",((H325-'Statistical Analysis'!$D$4)/'Statistical Analysis'!$D$9),0)</f>
        <v>0</v>
      </c>
      <c r="Z325" s="14">
        <f>IF(G325="failed",((H325-'Statistical Analysis'!$E$4)/'Statistical Analysis'!$E$9),0)</f>
        <v>-0.58294069965620943</v>
      </c>
      <c r="AC325" s="17">
        <f t="shared" si="38"/>
        <v>6.6666666666666666E-2</v>
      </c>
    </row>
    <row r="326" spans="1:29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6"/>
        <v>1.6405633802816901</v>
      </c>
      <c r="G326" t="s">
        <v>20</v>
      </c>
      <c r="H326">
        <v>307</v>
      </c>
      <c r="I326" s="6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39"/>
        <v>42176.208333333328</v>
      </c>
      <c r="O326" s="13">
        <f t="shared" si="40"/>
        <v>42188.208333333328</v>
      </c>
      <c r="P326" t="b">
        <v>0</v>
      </c>
      <c r="Q326" t="b">
        <v>1</v>
      </c>
      <c r="R326" t="s">
        <v>33</v>
      </c>
      <c r="S326" s="8" t="str">
        <f t="shared" si="37"/>
        <v>theater</v>
      </c>
      <c r="T326" s="9" t="str">
        <f t="shared" si="41"/>
        <v>plays</v>
      </c>
      <c r="V326" s="17">
        <f>IF(G326="successful",IF(H326&gt;='Statistical Analysis'!$D$16,"Outlier",0),0)</f>
        <v>0</v>
      </c>
      <c r="W326" s="17">
        <f>IF(G326="failed",IF(H326&gt;='Statistical Analysis'!$E$16,"Outlier",0),0)</f>
        <v>0</v>
      </c>
      <c r="Y326" s="25">
        <f>IF(G326="successful",((H326-'Statistical Analysis'!$D$4)/'Statistical Analysis'!$D$9),0)</f>
        <v>-0.42973307323510668</v>
      </c>
      <c r="Z326" s="14">
        <f>IF(G326="failed",((H326-'Statistical Analysis'!$E$4)/'Statistical Analysis'!$E$9),0)</f>
        <v>0</v>
      </c>
      <c r="AC326" s="17">
        <f t="shared" si="38"/>
        <v>0.4</v>
      </c>
    </row>
    <row r="327" spans="1:29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6"/>
        <v>0.90723076923076929</v>
      </c>
      <c r="G327" t="s">
        <v>14</v>
      </c>
      <c r="H327">
        <v>73</v>
      </c>
      <c r="I327" s="6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39"/>
        <v>43267.208333333328</v>
      </c>
      <c r="O327" s="13">
        <f t="shared" si="40"/>
        <v>43290.208333333328</v>
      </c>
      <c r="P327" t="b">
        <v>0</v>
      </c>
      <c r="Q327" t="b">
        <v>1</v>
      </c>
      <c r="R327" t="s">
        <v>33</v>
      </c>
      <c r="S327" s="8" t="str">
        <f t="shared" si="37"/>
        <v>theater</v>
      </c>
      <c r="T327" s="9" t="str">
        <f t="shared" si="41"/>
        <v>plays</v>
      </c>
      <c r="V327" s="17">
        <f>IF(G327="successful",IF(H327&gt;='Statistical Analysis'!$D$16,"Outlier",0),0)</f>
        <v>0</v>
      </c>
      <c r="W327" s="17">
        <f>IF(G327="failed",IF(H327&gt;='Statistical Analysis'!$E$16,"Outlier",0),0)</f>
        <v>0</v>
      </c>
      <c r="Y327" s="25">
        <f>IF(G327="successful",((H327-'Statistical Analysis'!$D$4)/'Statistical Analysis'!$D$9),0)</f>
        <v>0</v>
      </c>
      <c r="Z327" s="14">
        <f>IF(G327="failed",((H327-'Statistical Analysis'!$E$4)/'Statistical Analysis'!$E$9),0)</f>
        <v>-0.53398169381566729</v>
      </c>
      <c r="AC327" s="17">
        <f t="shared" si="38"/>
        <v>0.76666666666666672</v>
      </c>
    </row>
    <row r="328" spans="1:29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6"/>
        <v>0.46194444444444444</v>
      </c>
      <c r="G328" t="s">
        <v>14</v>
      </c>
      <c r="H328">
        <v>128</v>
      </c>
      <c r="I328" s="6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39"/>
        <v>42364.25</v>
      </c>
      <c r="O328" s="13">
        <f t="shared" si="40"/>
        <v>42370.25</v>
      </c>
      <c r="P328" t="b">
        <v>0</v>
      </c>
      <c r="Q328" t="b">
        <v>0</v>
      </c>
      <c r="R328" t="s">
        <v>71</v>
      </c>
      <c r="S328" s="8" t="str">
        <f t="shared" si="37"/>
        <v>film &amp; video</v>
      </c>
      <c r="T328" s="9" t="str">
        <f t="shared" si="41"/>
        <v>animation</v>
      </c>
      <c r="V328" s="17">
        <f>IF(G328="successful",IF(H328&gt;='Statistical Analysis'!$D$16,"Outlier",0),0)</f>
        <v>0</v>
      </c>
      <c r="W328" s="17">
        <f>IF(G328="failed",IF(H328&gt;='Statistical Analysis'!$E$16,"Outlier",0),0)</f>
        <v>0</v>
      </c>
      <c r="Y328" s="25">
        <f>IF(G328="successful",((H328-'Statistical Analysis'!$D$4)/'Statistical Analysis'!$D$9),0)</f>
        <v>0</v>
      </c>
      <c r="Z328" s="14">
        <f>IF(G328="failed",((H328-'Statistical Analysis'!$E$4)/'Statistical Analysis'!$E$9),0)</f>
        <v>-0.47668924017247971</v>
      </c>
      <c r="AC328" s="17">
        <f t="shared" si="38"/>
        <v>0.2</v>
      </c>
    </row>
    <row r="329" spans="1:29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6"/>
        <v>0.38538461538461538</v>
      </c>
      <c r="G329" t="s">
        <v>14</v>
      </c>
      <c r="H329">
        <v>33</v>
      </c>
      <c r="I329" s="6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39"/>
        <v>43705.208333333328</v>
      </c>
      <c r="O329" s="13">
        <f t="shared" si="40"/>
        <v>43709.208333333328</v>
      </c>
      <c r="P329" t="b">
        <v>0</v>
      </c>
      <c r="Q329" t="b">
        <v>1</v>
      </c>
      <c r="R329" t="s">
        <v>33</v>
      </c>
      <c r="S329" s="8" t="str">
        <f t="shared" si="37"/>
        <v>theater</v>
      </c>
      <c r="T329" s="9" t="str">
        <f t="shared" si="41"/>
        <v>plays</v>
      </c>
      <c r="V329" s="17">
        <f>IF(G329="successful",IF(H329&gt;='Statistical Analysis'!$D$16,"Outlier",0),0)</f>
        <v>0</v>
      </c>
      <c r="W329" s="17">
        <f>IF(G329="failed",IF(H329&gt;='Statistical Analysis'!$E$16,"Outlier",0),0)</f>
        <v>0</v>
      </c>
      <c r="Y329" s="25">
        <f>IF(G329="successful",((H329-'Statistical Analysis'!$D$4)/'Statistical Analysis'!$D$9),0)</f>
        <v>0</v>
      </c>
      <c r="Z329" s="14">
        <f>IF(G329="failed",((H329-'Statistical Analysis'!$E$4)/'Statistical Analysis'!$E$9),0)</f>
        <v>-0.57564893282889462</v>
      </c>
      <c r="AC329" s="17">
        <f t="shared" si="38"/>
        <v>0.13333333333333333</v>
      </c>
    </row>
    <row r="330" spans="1:29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6"/>
        <v>1.3356231003039514</v>
      </c>
      <c r="G330" t="s">
        <v>20</v>
      </c>
      <c r="H330">
        <v>2441</v>
      </c>
      <c r="I330" s="6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39"/>
        <v>43434.25</v>
      </c>
      <c r="O330" s="13">
        <f t="shared" si="40"/>
        <v>43445.25</v>
      </c>
      <c r="P330" t="b">
        <v>0</v>
      </c>
      <c r="Q330" t="b">
        <v>0</v>
      </c>
      <c r="R330" t="s">
        <v>23</v>
      </c>
      <c r="S330" s="8" t="str">
        <f t="shared" si="37"/>
        <v>music</v>
      </c>
      <c r="T330" s="9" t="str">
        <f t="shared" si="41"/>
        <v>rock</v>
      </c>
      <c r="V330" s="17">
        <f>IF(G330="successful",IF(H330&gt;='Statistical Analysis'!$D$16,"Outlier",0),0)</f>
        <v>0</v>
      </c>
      <c r="W330" s="17">
        <f>IF(G330="failed",IF(H330&gt;='Statistical Analysis'!$E$16,"Outlier",0),0)</f>
        <v>0</v>
      </c>
      <c r="Y330" s="25">
        <f>IF(G330="successful",((H330-'Statistical Analysis'!$D$4)/'Statistical Analysis'!$D$9),0)</f>
        <v>1.2555661976225823</v>
      </c>
      <c r="Z330" s="14">
        <f>IF(G330="failed",((H330-'Statistical Analysis'!$E$4)/'Statistical Analysis'!$E$9),0)</f>
        <v>0</v>
      </c>
      <c r="AC330" s="17">
        <f t="shared" si="38"/>
        <v>0.36666666666666664</v>
      </c>
    </row>
    <row r="331" spans="1:29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6"/>
        <v>0.22896588486140726</v>
      </c>
      <c r="G331" t="s">
        <v>47</v>
      </c>
      <c r="H331">
        <v>211</v>
      </c>
      <c r="I331" s="6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39"/>
        <v>42716.25</v>
      </c>
      <c r="O331" s="13">
        <f t="shared" si="40"/>
        <v>42727.25</v>
      </c>
      <c r="P331" t="b">
        <v>0</v>
      </c>
      <c r="Q331" t="b">
        <v>0</v>
      </c>
      <c r="R331" t="s">
        <v>89</v>
      </c>
      <c r="S331" s="8" t="str">
        <f t="shared" si="37"/>
        <v>games</v>
      </c>
      <c r="T331" s="9" t="str">
        <f t="shared" si="41"/>
        <v>video games</v>
      </c>
      <c r="V331" s="17">
        <f>IF(G331="successful",IF(H331&gt;='Statistical Analysis'!$D$16,"Outlier",0),0)</f>
        <v>0</v>
      </c>
      <c r="W331" s="17">
        <f>IF(G331="failed",IF(H331&gt;='Statistical Analysis'!$E$16,"Outlier",0),0)</f>
        <v>0</v>
      </c>
      <c r="Y331" s="25">
        <f>IF(G331="successful",((H331-'Statistical Analysis'!$D$4)/'Statistical Analysis'!$D$9),0)</f>
        <v>0</v>
      </c>
      <c r="Z331" s="14">
        <f>IF(G331="failed",((H331-'Statistical Analysis'!$E$4)/'Statistical Analysis'!$E$9),0)</f>
        <v>0</v>
      </c>
      <c r="AC331" s="17">
        <f t="shared" si="38"/>
        <v>0.36666666666666664</v>
      </c>
    </row>
    <row r="332" spans="1:29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6"/>
        <v>1.8495548961424333</v>
      </c>
      <c r="G332" t="s">
        <v>20</v>
      </c>
      <c r="H332">
        <v>1385</v>
      </c>
      <c r="I332" s="6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39"/>
        <v>43077.25</v>
      </c>
      <c r="O332" s="13">
        <f t="shared" si="40"/>
        <v>43078.25</v>
      </c>
      <c r="P332" t="b">
        <v>0</v>
      </c>
      <c r="Q332" t="b">
        <v>0</v>
      </c>
      <c r="R332" t="s">
        <v>42</v>
      </c>
      <c r="S332" s="8" t="str">
        <f t="shared" si="37"/>
        <v>film &amp; video</v>
      </c>
      <c r="T332" s="9" t="str">
        <f t="shared" si="41"/>
        <v>documentary</v>
      </c>
      <c r="V332" s="17">
        <f>IF(G332="successful",IF(H332&gt;='Statistical Analysis'!$D$16,"Outlier",0),0)</f>
        <v>0</v>
      </c>
      <c r="W332" s="17">
        <f>IF(G332="failed",IF(H332&gt;='Statistical Analysis'!$E$16,"Outlier",0),0)</f>
        <v>0</v>
      </c>
      <c r="Y332" s="25">
        <f>IF(G332="successful",((H332-'Statistical Analysis'!$D$4)/'Statistical Analysis'!$D$9),0)</f>
        <v>0.4216036718373341</v>
      </c>
      <c r="Z332" s="14">
        <f>IF(G332="failed",((H332-'Statistical Analysis'!$E$4)/'Statistical Analysis'!$E$9),0)</f>
        <v>0</v>
      </c>
      <c r="AC332" s="17">
        <f t="shared" si="38"/>
        <v>3.3333333333333333E-2</v>
      </c>
    </row>
    <row r="333" spans="1:29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6"/>
        <v>4.4372727272727275</v>
      </c>
      <c r="G333" t="s">
        <v>20</v>
      </c>
      <c r="H333">
        <v>190</v>
      </c>
      <c r="I333" s="6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39"/>
        <v>40896.25</v>
      </c>
      <c r="O333" s="13">
        <f t="shared" si="40"/>
        <v>40897.25</v>
      </c>
      <c r="P333" t="b">
        <v>0</v>
      </c>
      <c r="Q333" t="b">
        <v>0</v>
      </c>
      <c r="R333" t="s">
        <v>17</v>
      </c>
      <c r="S333" s="8" t="str">
        <f t="shared" si="37"/>
        <v>food</v>
      </c>
      <c r="T333" s="9" t="str">
        <f t="shared" si="41"/>
        <v>food trucks</v>
      </c>
      <c r="V333" s="17">
        <f>IF(G333="successful",IF(H333&gt;='Statistical Analysis'!$D$16,"Outlier",0),0)</f>
        <v>0</v>
      </c>
      <c r="W333" s="17">
        <f>IF(G333="failed",IF(H333&gt;='Statistical Analysis'!$E$16,"Outlier",0),0)</f>
        <v>0</v>
      </c>
      <c r="Y333" s="25">
        <f>IF(G333="successful",((H333-'Statistical Analysis'!$D$4)/'Statistical Analysis'!$D$9),0)</f>
        <v>-0.5221323303533586</v>
      </c>
      <c r="Z333" s="14">
        <f>IF(G333="failed",((H333-'Statistical Analysis'!$E$4)/'Statistical Analysis'!$E$9),0)</f>
        <v>0</v>
      </c>
      <c r="AC333" s="17">
        <f t="shared" si="38"/>
        <v>3.3333333333333333E-2</v>
      </c>
    </row>
    <row r="334" spans="1:29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6"/>
        <v>1.999806763285024</v>
      </c>
      <c r="G334" t="s">
        <v>20</v>
      </c>
      <c r="H334">
        <v>470</v>
      </c>
      <c r="I334" s="6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39"/>
        <v>41361.208333333336</v>
      </c>
      <c r="O334" s="13">
        <f t="shared" si="40"/>
        <v>41362.208333333336</v>
      </c>
      <c r="P334" t="b">
        <v>0</v>
      </c>
      <c r="Q334" t="b">
        <v>0</v>
      </c>
      <c r="R334" t="s">
        <v>65</v>
      </c>
      <c r="S334" s="8" t="str">
        <f t="shared" si="37"/>
        <v>technology</v>
      </c>
      <c r="T334" s="9" t="str">
        <f t="shared" si="41"/>
        <v>wearables</v>
      </c>
      <c r="V334" s="17">
        <f>IF(G334="successful",IF(H334&gt;='Statistical Analysis'!$D$16,"Outlier",0),0)</f>
        <v>0</v>
      </c>
      <c r="W334" s="17">
        <f>IF(G334="failed",IF(H334&gt;='Statistical Analysis'!$E$16,"Outlier",0),0)</f>
        <v>0</v>
      </c>
      <c r="Y334" s="25">
        <f>IF(G334="successful",((H334-'Statistical Analysis'!$D$4)/'Statistical Analysis'!$D$9),0)</f>
        <v>-0.30100590306181552</v>
      </c>
      <c r="Z334" s="14">
        <f>IF(G334="failed",((H334-'Statistical Analysis'!$E$4)/'Statistical Analysis'!$E$9),0)</f>
        <v>0</v>
      </c>
      <c r="AC334" s="17">
        <f t="shared" si="38"/>
        <v>3.3333333333333333E-2</v>
      </c>
    </row>
    <row r="335" spans="1:29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6"/>
        <v>1.2395833333333333</v>
      </c>
      <c r="G335" t="s">
        <v>20</v>
      </c>
      <c r="H335">
        <v>253</v>
      </c>
      <c r="I335" s="6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39"/>
        <v>43424.25</v>
      </c>
      <c r="O335" s="13">
        <f t="shared" si="40"/>
        <v>43452.25</v>
      </c>
      <c r="P335" t="b">
        <v>0</v>
      </c>
      <c r="Q335" t="b">
        <v>0</v>
      </c>
      <c r="R335" t="s">
        <v>33</v>
      </c>
      <c r="S335" s="8" t="str">
        <f t="shared" si="37"/>
        <v>theater</v>
      </c>
      <c r="T335" s="9" t="str">
        <f t="shared" si="41"/>
        <v>plays</v>
      </c>
      <c r="V335" s="17">
        <f>IF(G335="successful",IF(H335&gt;='Statistical Analysis'!$D$16,"Outlier",0),0)</f>
        <v>0</v>
      </c>
      <c r="W335" s="17">
        <f>IF(G335="failed",IF(H335&gt;='Statistical Analysis'!$E$16,"Outlier",0),0)</f>
        <v>0</v>
      </c>
      <c r="Y335" s="25">
        <f>IF(G335="successful",((H335-'Statistical Analysis'!$D$4)/'Statistical Analysis'!$D$9),0)</f>
        <v>-0.47237888421276142</v>
      </c>
      <c r="Z335" s="14">
        <f>IF(G335="failed",((H335-'Statistical Analysis'!$E$4)/'Statistical Analysis'!$E$9),0)</f>
        <v>0</v>
      </c>
      <c r="AC335" s="17">
        <f t="shared" si="38"/>
        <v>0.93333333333333335</v>
      </c>
    </row>
    <row r="336" spans="1:29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6"/>
        <v>1.8661329305135952</v>
      </c>
      <c r="G336" t="s">
        <v>20</v>
      </c>
      <c r="H336">
        <v>1113</v>
      </c>
      <c r="I336" s="6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39"/>
        <v>43110.25</v>
      </c>
      <c r="O336" s="13">
        <f t="shared" si="40"/>
        <v>43117.25</v>
      </c>
      <c r="P336" t="b">
        <v>0</v>
      </c>
      <c r="Q336" t="b">
        <v>0</v>
      </c>
      <c r="R336" t="s">
        <v>23</v>
      </c>
      <c r="S336" s="8" t="str">
        <f t="shared" si="37"/>
        <v>music</v>
      </c>
      <c r="T336" s="9" t="str">
        <f t="shared" si="41"/>
        <v>rock</v>
      </c>
      <c r="V336" s="17">
        <f>IF(G336="successful",IF(H336&gt;='Statistical Analysis'!$D$16,"Outlier",0),0)</f>
        <v>0</v>
      </c>
      <c r="W336" s="17">
        <f>IF(G336="failed",IF(H336&gt;='Statistical Analysis'!$E$16,"Outlier",0),0)</f>
        <v>0</v>
      </c>
      <c r="Y336" s="25">
        <f>IF(G336="successful",((H336-'Statistical Analysis'!$D$4)/'Statistical Analysis'!$D$9),0)</f>
        <v>0.20679514246840655</v>
      </c>
      <c r="Z336" s="14">
        <f>IF(G336="failed",((H336-'Statistical Analysis'!$E$4)/'Statistical Analysis'!$E$9),0)</f>
        <v>0</v>
      </c>
      <c r="AC336" s="17">
        <f t="shared" si="38"/>
        <v>0.23333333333333334</v>
      </c>
    </row>
    <row r="337" spans="1:29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6"/>
        <v>1.1428538550057536</v>
      </c>
      <c r="G337" t="s">
        <v>20</v>
      </c>
      <c r="H337">
        <v>2283</v>
      </c>
      <c r="I337" s="6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39"/>
        <v>43784.25</v>
      </c>
      <c r="O337" s="13">
        <f t="shared" si="40"/>
        <v>43797.25</v>
      </c>
      <c r="P337" t="b">
        <v>0</v>
      </c>
      <c r="Q337" t="b">
        <v>0</v>
      </c>
      <c r="R337" t="s">
        <v>23</v>
      </c>
      <c r="S337" s="8" t="str">
        <f t="shared" si="37"/>
        <v>music</v>
      </c>
      <c r="T337" s="9" t="str">
        <f t="shared" si="41"/>
        <v>rock</v>
      </c>
      <c r="V337" s="17">
        <f>IF(G337="successful",IF(H337&gt;='Statistical Analysis'!$D$16,"Outlier",0),0)</f>
        <v>0</v>
      </c>
      <c r="W337" s="17">
        <f>IF(G337="failed",IF(H337&gt;='Statistical Analysis'!$E$16,"Outlier",0),0)</f>
        <v>0</v>
      </c>
      <c r="Y337" s="25">
        <f>IF(G337="successful",((H337-'Statistical Analysis'!$D$4)/'Statistical Analysis'!$D$9),0)</f>
        <v>1.1307877136509257</v>
      </c>
      <c r="Z337" s="14">
        <f>IF(G337="failed",((H337-'Statistical Analysis'!$E$4)/'Statistical Analysis'!$E$9),0)</f>
        <v>0</v>
      </c>
      <c r="AC337" s="17">
        <f t="shared" si="38"/>
        <v>0.43333333333333335</v>
      </c>
    </row>
    <row r="338" spans="1:29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6"/>
        <v>0.97032531824611035</v>
      </c>
      <c r="G338" t="s">
        <v>14</v>
      </c>
      <c r="H338">
        <v>1072</v>
      </c>
      <c r="I338" s="6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39"/>
        <v>40527.25</v>
      </c>
      <c r="O338" s="13">
        <f t="shared" si="40"/>
        <v>40528.25</v>
      </c>
      <c r="P338" t="b">
        <v>0</v>
      </c>
      <c r="Q338" t="b">
        <v>1</v>
      </c>
      <c r="R338" t="s">
        <v>23</v>
      </c>
      <c r="S338" s="8" t="str">
        <f t="shared" si="37"/>
        <v>music</v>
      </c>
      <c r="T338" s="9" t="str">
        <f t="shared" si="41"/>
        <v>rock</v>
      </c>
      <c r="V338" s="17">
        <f>IF(G338="successful",IF(H338&gt;='Statistical Analysis'!$D$16,"Outlier",0),0)</f>
        <v>0</v>
      </c>
      <c r="W338" s="17">
        <f>IF(G338="failed",IF(H338&gt;='Statistical Analysis'!$E$16,"Outlier",0),0)</f>
        <v>0</v>
      </c>
      <c r="Y338" s="25">
        <f>IF(G338="successful",((H338-'Statistical Analysis'!$D$4)/'Statistical Analysis'!$D$9),0)</f>
        <v>0</v>
      </c>
      <c r="Z338" s="14">
        <f>IF(G338="failed",((H338-'Statistical Analysis'!$E$4)/'Statistical Analysis'!$E$9),0)</f>
        <v>0.50665760053968545</v>
      </c>
      <c r="AC338" s="17">
        <f t="shared" si="38"/>
        <v>3.3333333333333333E-2</v>
      </c>
    </row>
    <row r="339" spans="1:29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6"/>
        <v>1.2281904761904763</v>
      </c>
      <c r="G339" t="s">
        <v>20</v>
      </c>
      <c r="H339">
        <v>1095</v>
      </c>
      <c r="I339" s="6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39"/>
        <v>43780.25</v>
      </c>
      <c r="O339" s="13">
        <f t="shared" si="40"/>
        <v>43781.25</v>
      </c>
      <c r="P339" t="b">
        <v>0</v>
      </c>
      <c r="Q339" t="b">
        <v>0</v>
      </c>
      <c r="R339" t="s">
        <v>33</v>
      </c>
      <c r="S339" s="8" t="str">
        <f t="shared" si="37"/>
        <v>theater</v>
      </c>
      <c r="T339" s="9" t="str">
        <f t="shared" si="41"/>
        <v>plays</v>
      </c>
      <c r="V339" s="17">
        <f>IF(G339="successful",IF(H339&gt;='Statistical Analysis'!$D$16,"Outlier",0),0)</f>
        <v>0</v>
      </c>
      <c r="W339" s="17">
        <f>IF(G339="failed",IF(H339&gt;='Statistical Analysis'!$E$16,"Outlier",0),0)</f>
        <v>0</v>
      </c>
      <c r="Y339" s="25">
        <f>IF(G339="successful",((H339-'Statistical Analysis'!$D$4)/'Statistical Analysis'!$D$9),0)</f>
        <v>0.19257987214252165</v>
      </c>
      <c r="Z339" s="14">
        <f>IF(G339="failed",((H339-'Statistical Analysis'!$E$4)/'Statistical Analysis'!$E$9),0)</f>
        <v>0</v>
      </c>
      <c r="AC339" s="17">
        <f t="shared" si="38"/>
        <v>3.3333333333333333E-2</v>
      </c>
    </row>
    <row r="340" spans="1:29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6"/>
        <v>1.7914326647564469</v>
      </c>
      <c r="G340" t="s">
        <v>20</v>
      </c>
      <c r="H340">
        <v>1690</v>
      </c>
      <c r="I340" s="6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39"/>
        <v>40821.208333333336</v>
      </c>
      <c r="O340" s="13">
        <f t="shared" si="40"/>
        <v>40851.208333333336</v>
      </c>
      <c r="P340" t="b">
        <v>0</v>
      </c>
      <c r="Q340" t="b">
        <v>0</v>
      </c>
      <c r="R340" t="s">
        <v>33</v>
      </c>
      <c r="S340" s="8" t="str">
        <f t="shared" si="37"/>
        <v>theater</v>
      </c>
      <c r="T340" s="9" t="str">
        <f t="shared" si="41"/>
        <v>plays</v>
      </c>
      <c r="V340" s="17">
        <f>IF(G340="successful",IF(H340&gt;='Statistical Analysis'!$D$16,"Outlier",0),0)</f>
        <v>0</v>
      </c>
      <c r="W340" s="17">
        <f>IF(G340="failed",IF(H340&gt;='Statistical Analysis'!$E$16,"Outlier",0),0)</f>
        <v>0</v>
      </c>
      <c r="Y340" s="25">
        <f>IF(G340="successful",((H340-'Statistical Analysis'!$D$4)/'Statistical Analysis'!$D$9),0)</f>
        <v>0.66247353013705068</v>
      </c>
      <c r="Z340" s="14">
        <f>IF(G340="failed",((H340-'Statistical Analysis'!$E$4)/'Statistical Analysis'!$E$9),0)</f>
        <v>0</v>
      </c>
      <c r="AC340" s="17">
        <f t="shared" si="38"/>
        <v>1</v>
      </c>
    </row>
    <row r="341" spans="1:29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6"/>
        <v>0.79951577402787966</v>
      </c>
      <c r="G341" t="s">
        <v>74</v>
      </c>
      <c r="H341">
        <v>1297</v>
      </c>
      <c r="I341" s="6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39"/>
        <v>42949.208333333328</v>
      </c>
      <c r="O341" s="13">
        <f t="shared" si="40"/>
        <v>42963.208333333328</v>
      </c>
      <c r="P341" t="b">
        <v>0</v>
      </c>
      <c r="Q341" t="b">
        <v>0</v>
      </c>
      <c r="R341" t="s">
        <v>33</v>
      </c>
      <c r="S341" s="8" t="str">
        <f t="shared" si="37"/>
        <v>theater</v>
      </c>
      <c r="T341" s="9" t="str">
        <f t="shared" si="41"/>
        <v>plays</v>
      </c>
      <c r="V341" s="17">
        <f>IF(G341="successful",IF(H341&gt;='Statistical Analysis'!$D$16,"Outlier",0),0)</f>
        <v>0</v>
      </c>
      <c r="W341" s="17">
        <f>IF(G341="failed",IF(H341&gt;='Statistical Analysis'!$E$16,"Outlier",0),0)</f>
        <v>0</v>
      </c>
      <c r="Y341" s="25">
        <f>IF(G341="successful",((H341-'Statistical Analysis'!$D$4)/'Statistical Analysis'!$D$9),0)</f>
        <v>0</v>
      </c>
      <c r="Z341" s="14">
        <f>IF(G341="failed",((H341-'Statistical Analysis'!$E$4)/'Statistical Analysis'!$E$9),0)</f>
        <v>0</v>
      </c>
      <c r="AC341" s="17">
        <f t="shared" si="38"/>
        <v>0.46666666666666667</v>
      </c>
    </row>
    <row r="342" spans="1:29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6"/>
        <v>0.94242587601078165</v>
      </c>
      <c r="G342" t="s">
        <v>14</v>
      </c>
      <c r="H342">
        <v>393</v>
      </c>
      <c r="I342" s="6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39"/>
        <v>40889.25</v>
      </c>
      <c r="O342" s="13">
        <f t="shared" si="40"/>
        <v>40890.25</v>
      </c>
      <c r="P342" t="b">
        <v>0</v>
      </c>
      <c r="Q342" t="b">
        <v>0</v>
      </c>
      <c r="R342" t="s">
        <v>122</v>
      </c>
      <c r="S342" s="8" t="str">
        <f t="shared" si="37"/>
        <v>photography</v>
      </c>
      <c r="T342" s="9" t="str">
        <f t="shared" si="41"/>
        <v>photography books</v>
      </c>
      <c r="V342" s="17">
        <f>IF(G342="successful",IF(H342&gt;='Statistical Analysis'!$D$16,"Outlier",0),0)</f>
        <v>0</v>
      </c>
      <c r="W342" s="17">
        <f>IF(G342="failed",IF(H342&gt;='Statistical Analysis'!$E$16,"Outlier",0),0)</f>
        <v>0</v>
      </c>
      <c r="Y342" s="25">
        <f>IF(G342="successful",((H342-'Statistical Analysis'!$D$4)/'Statistical Analysis'!$D$9),0)</f>
        <v>0</v>
      </c>
      <c r="Z342" s="14">
        <f>IF(G342="failed",((H342-'Statistical Analysis'!$E$4)/'Statistical Analysis'!$E$9),0)</f>
        <v>-0.20064378170984859</v>
      </c>
      <c r="AC342" s="17">
        <f t="shared" si="38"/>
        <v>3.3333333333333333E-2</v>
      </c>
    </row>
    <row r="343" spans="1:29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6"/>
        <v>0.84669291338582675</v>
      </c>
      <c r="G343" t="s">
        <v>14</v>
      </c>
      <c r="H343">
        <v>1257</v>
      </c>
      <c r="I343" s="6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39"/>
        <v>42244.208333333328</v>
      </c>
      <c r="O343" s="13">
        <f t="shared" si="40"/>
        <v>42251.208333333328</v>
      </c>
      <c r="P343" t="b">
        <v>0</v>
      </c>
      <c r="Q343" t="b">
        <v>0</v>
      </c>
      <c r="R343" t="s">
        <v>60</v>
      </c>
      <c r="S343" s="8" t="str">
        <f t="shared" si="37"/>
        <v>music</v>
      </c>
      <c r="T343" s="9" t="str">
        <f t="shared" si="41"/>
        <v>indie rock</v>
      </c>
      <c r="V343" s="17">
        <f>IF(G343="successful",IF(H343&gt;='Statistical Analysis'!$D$16,"Outlier",0),0)</f>
        <v>0</v>
      </c>
      <c r="W343" s="17">
        <f>IF(G343="failed",IF(H343&gt;='Statistical Analysis'!$E$16,"Outlier",0),0)</f>
        <v>0</v>
      </c>
      <c r="Y343" s="25">
        <f>IF(G343="successful",((H343-'Statistical Analysis'!$D$4)/'Statistical Analysis'!$D$9),0)</f>
        <v>0</v>
      </c>
      <c r="Z343" s="14">
        <f>IF(G343="failed",((H343-'Statistical Analysis'!$E$4)/'Statistical Analysis'!$E$9),0)</f>
        <v>0.69936858097586185</v>
      </c>
      <c r="AC343" s="17">
        <f t="shared" si="38"/>
        <v>0.23333333333333334</v>
      </c>
    </row>
    <row r="344" spans="1:29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6"/>
        <v>0.66521920668058454</v>
      </c>
      <c r="G344" t="s">
        <v>14</v>
      </c>
      <c r="H344">
        <v>328</v>
      </c>
      <c r="I344" s="6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39"/>
        <v>41475.208333333336</v>
      </c>
      <c r="O344" s="13">
        <f t="shared" si="40"/>
        <v>41487.208333333336</v>
      </c>
      <c r="P344" t="b">
        <v>0</v>
      </c>
      <c r="Q344" t="b">
        <v>0</v>
      </c>
      <c r="R344" t="s">
        <v>33</v>
      </c>
      <c r="S344" s="8" t="str">
        <f t="shared" si="37"/>
        <v>theater</v>
      </c>
      <c r="T344" s="9" t="str">
        <f t="shared" si="41"/>
        <v>plays</v>
      </c>
      <c r="V344" s="17">
        <f>IF(G344="successful",IF(H344&gt;='Statistical Analysis'!$D$16,"Outlier",0),0)</f>
        <v>0</v>
      </c>
      <c r="W344" s="17">
        <f>IF(G344="failed",IF(H344&gt;='Statistical Analysis'!$E$16,"Outlier",0),0)</f>
        <v>0</v>
      </c>
      <c r="Y344" s="25">
        <f>IF(G344="successful",((H344-'Statistical Analysis'!$D$4)/'Statistical Analysis'!$D$9),0)</f>
        <v>0</v>
      </c>
      <c r="Z344" s="14">
        <f>IF(G344="failed",((H344-'Statistical Analysis'!$E$4)/'Statistical Analysis'!$E$9),0)</f>
        <v>-0.268353045106343</v>
      </c>
      <c r="AC344" s="17">
        <f t="shared" si="38"/>
        <v>0.4</v>
      </c>
    </row>
    <row r="345" spans="1:29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6"/>
        <v>0.53922222222222227</v>
      </c>
      <c r="G345" t="s">
        <v>14</v>
      </c>
      <c r="H345">
        <v>147</v>
      </c>
      <c r="I345" s="6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39"/>
        <v>41597.25</v>
      </c>
      <c r="O345" s="13">
        <f t="shared" si="40"/>
        <v>41650.25</v>
      </c>
      <c r="P345" t="b">
        <v>0</v>
      </c>
      <c r="Q345" t="b">
        <v>0</v>
      </c>
      <c r="R345" t="s">
        <v>33</v>
      </c>
      <c r="S345" s="8" t="str">
        <f t="shared" si="37"/>
        <v>theater</v>
      </c>
      <c r="T345" s="9" t="str">
        <f t="shared" si="41"/>
        <v>plays</v>
      </c>
      <c r="V345" s="17">
        <f>IF(G345="successful",IF(H345&gt;='Statistical Analysis'!$D$16,"Outlier",0),0)</f>
        <v>0</v>
      </c>
      <c r="W345" s="17">
        <f>IF(G345="failed",IF(H345&gt;='Statistical Analysis'!$E$16,"Outlier",0),0)</f>
        <v>0</v>
      </c>
      <c r="Y345" s="25">
        <f>IF(G345="successful",((H345-'Statistical Analysis'!$D$4)/'Statistical Analysis'!$D$9),0)</f>
        <v>0</v>
      </c>
      <c r="Z345" s="14">
        <f>IF(G345="failed",((H345-'Statistical Analysis'!$E$4)/'Statistical Analysis'!$E$9),0)</f>
        <v>-0.45689730164119668</v>
      </c>
      <c r="AC345" s="17">
        <f t="shared" si="38"/>
        <v>1.7666666666666666</v>
      </c>
    </row>
    <row r="346" spans="1:29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6"/>
        <v>0.41983299595141699</v>
      </c>
      <c r="G346" t="s">
        <v>14</v>
      </c>
      <c r="H346">
        <v>830</v>
      </c>
      <c r="I346" s="6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39"/>
        <v>43122.25</v>
      </c>
      <c r="O346" s="13">
        <f t="shared" si="40"/>
        <v>43162.25</v>
      </c>
      <c r="P346" t="b">
        <v>0</v>
      </c>
      <c r="Q346" t="b">
        <v>0</v>
      </c>
      <c r="R346" t="s">
        <v>89</v>
      </c>
      <c r="S346" s="8" t="str">
        <f t="shared" si="37"/>
        <v>games</v>
      </c>
      <c r="T346" s="9" t="str">
        <f t="shared" si="41"/>
        <v>video games</v>
      </c>
      <c r="V346" s="17">
        <f>IF(G346="successful",IF(H346&gt;='Statistical Analysis'!$D$16,"Outlier",0),0)</f>
        <v>0</v>
      </c>
      <c r="W346" s="17">
        <f>IF(G346="failed",IF(H346&gt;='Statistical Analysis'!$E$16,"Outlier",0),0)</f>
        <v>0</v>
      </c>
      <c r="Y346" s="25">
        <f>IF(G346="successful",((H346-'Statistical Analysis'!$D$4)/'Statistical Analysis'!$D$9),0)</f>
        <v>0</v>
      </c>
      <c r="Z346" s="14">
        <f>IF(G346="failed",((H346-'Statistical Analysis'!$E$4)/'Statistical Analysis'!$E$9),0)</f>
        <v>0.25457080450966008</v>
      </c>
      <c r="AC346" s="17">
        <f t="shared" si="38"/>
        <v>1.3333333333333333</v>
      </c>
    </row>
    <row r="347" spans="1:29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6"/>
        <v>0.14694796954314721</v>
      </c>
      <c r="G347" t="s">
        <v>14</v>
      </c>
      <c r="H347">
        <v>331</v>
      </c>
      <c r="I347" s="6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39"/>
        <v>42194.208333333328</v>
      </c>
      <c r="O347" s="13">
        <f t="shared" si="40"/>
        <v>42195.208333333328</v>
      </c>
      <c r="P347" t="b">
        <v>0</v>
      </c>
      <c r="Q347" t="b">
        <v>0</v>
      </c>
      <c r="R347" t="s">
        <v>53</v>
      </c>
      <c r="S347" s="8" t="str">
        <f t="shared" si="37"/>
        <v>film &amp; video</v>
      </c>
      <c r="T347" s="9" t="str">
        <f t="shared" si="41"/>
        <v>drama</v>
      </c>
      <c r="V347" s="17">
        <f>IF(G347="successful",IF(H347&gt;='Statistical Analysis'!$D$16,"Outlier",0),0)</f>
        <v>0</v>
      </c>
      <c r="W347" s="17">
        <f>IF(G347="failed",IF(H347&gt;='Statistical Analysis'!$E$16,"Outlier",0),0)</f>
        <v>0</v>
      </c>
      <c r="Y347" s="25">
        <f>IF(G347="successful",((H347-'Statistical Analysis'!$D$4)/'Statistical Analysis'!$D$9),0)</f>
        <v>0</v>
      </c>
      <c r="Z347" s="14">
        <f>IF(G347="failed",((H347-'Statistical Analysis'!$E$4)/'Statistical Analysis'!$E$9),0)</f>
        <v>-0.26522800218035097</v>
      </c>
      <c r="AC347" s="17">
        <f t="shared" si="38"/>
        <v>3.3333333333333333E-2</v>
      </c>
    </row>
    <row r="348" spans="1:29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6"/>
        <v>0.34475</v>
      </c>
      <c r="G348" t="s">
        <v>14</v>
      </c>
      <c r="H348">
        <v>25</v>
      </c>
      <c r="I348" s="6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39"/>
        <v>42971.208333333328</v>
      </c>
      <c r="O348" s="13">
        <f t="shared" si="40"/>
        <v>43026.208333333328</v>
      </c>
      <c r="P348" t="b">
        <v>0</v>
      </c>
      <c r="Q348" t="b">
        <v>1</v>
      </c>
      <c r="R348" t="s">
        <v>60</v>
      </c>
      <c r="S348" s="8" t="str">
        <f t="shared" si="37"/>
        <v>music</v>
      </c>
      <c r="T348" s="9" t="str">
        <f t="shared" si="41"/>
        <v>indie rock</v>
      </c>
      <c r="V348" s="17">
        <f>IF(G348="successful",IF(H348&gt;='Statistical Analysis'!$D$16,"Outlier",0),0)</f>
        <v>0</v>
      </c>
      <c r="W348" s="17">
        <f>IF(G348="failed",IF(H348&gt;='Statistical Analysis'!$E$16,"Outlier",0),0)</f>
        <v>0</v>
      </c>
      <c r="Y348" s="25">
        <f>IF(G348="successful",((H348-'Statistical Analysis'!$D$4)/'Statistical Analysis'!$D$9),0)</f>
        <v>0</v>
      </c>
      <c r="Z348" s="14">
        <f>IF(G348="failed",((H348-'Statistical Analysis'!$E$4)/'Statistical Analysis'!$E$9),0)</f>
        <v>-0.58398238063154007</v>
      </c>
      <c r="AC348" s="17">
        <f t="shared" si="38"/>
        <v>1.8333333333333333</v>
      </c>
    </row>
    <row r="349" spans="1:29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6"/>
        <v>14.007777777777777</v>
      </c>
      <c r="G349" t="s">
        <v>20</v>
      </c>
      <c r="H349">
        <v>191</v>
      </c>
      <c r="I349" s="6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39"/>
        <v>42046.25</v>
      </c>
      <c r="O349" s="13">
        <f t="shared" si="40"/>
        <v>42070.25</v>
      </c>
      <c r="P349" t="b">
        <v>0</v>
      </c>
      <c r="Q349" t="b">
        <v>0</v>
      </c>
      <c r="R349" t="s">
        <v>28</v>
      </c>
      <c r="S349" s="8" t="str">
        <f t="shared" si="37"/>
        <v>technology</v>
      </c>
      <c r="T349" s="9" t="str">
        <f t="shared" si="41"/>
        <v>web</v>
      </c>
      <c r="V349" s="17">
        <f>IF(G349="successful",IF(H349&gt;='Statistical Analysis'!$D$16,"Outlier",0),0)</f>
        <v>0</v>
      </c>
      <c r="W349" s="17">
        <f>IF(G349="failed",IF(H349&gt;='Statistical Analysis'!$E$16,"Outlier",0),0)</f>
        <v>0</v>
      </c>
      <c r="Y349" s="25">
        <f>IF(G349="successful",((H349-'Statistical Analysis'!$D$4)/'Statistical Analysis'!$D$9),0)</f>
        <v>-0.52134259311303166</v>
      </c>
      <c r="Z349" s="14">
        <f>IF(G349="failed",((H349-'Statistical Analysis'!$E$4)/'Statistical Analysis'!$E$9),0)</f>
        <v>0</v>
      </c>
      <c r="AC349" s="17">
        <f t="shared" si="38"/>
        <v>0.8</v>
      </c>
    </row>
    <row r="350" spans="1:29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6"/>
        <v>0.71770351758793971</v>
      </c>
      <c r="G350" t="s">
        <v>14</v>
      </c>
      <c r="H350">
        <v>3483</v>
      </c>
      <c r="I350" s="6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39"/>
        <v>42782.25</v>
      </c>
      <c r="O350" s="13">
        <f t="shared" si="40"/>
        <v>42795.25</v>
      </c>
      <c r="P350" t="b">
        <v>0</v>
      </c>
      <c r="Q350" t="b">
        <v>0</v>
      </c>
      <c r="R350" t="s">
        <v>17</v>
      </c>
      <c r="S350" s="8" t="str">
        <f t="shared" si="37"/>
        <v>food</v>
      </c>
      <c r="T350" s="9" t="str">
        <f t="shared" si="41"/>
        <v>food trucks</v>
      </c>
      <c r="V350" s="17">
        <f>IF(G350="successful",IF(H350&gt;='Statistical Analysis'!$D$16,"Outlier",0),0)</f>
        <v>0</v>
      </c>
      <c r="W350" s="17" t="str">
        <f>IF(G350="failed",IF(H350&gt;='Statistical Analysis'!$E$16,"Outlier",0),0)</f>
        <v>Outlier</v>
      </c>
      <c r="Y350" s="25">
        <f>IF(G350="successful",((H350-'Statistical Analysis'!$D$4)/'Statistical Analysis'!$D$9),0)</f>
        <v>0</v>
      </c>
      <c r="Z350" s="14">
        <f>IF(G350="failed",((H350-'Statistical Analysis'!$E$4)/'Statistical Analysis'!$E$9),0)</f>
        <v>3.018150432061963</v>
      </c>
      <c r="AC350" s="17">
        <f t="shared" si="38"/>
        <v>0.43333333333333335</v>
      </c>
    </row>
    <row r="351" spans="1:29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6"/>
        <v>0.53074115044247783</v>
      </c>
      <c r="G351" t="s">
        <v>14</v>
      </c>
      <c r="H351">
        <v>923</v>
      </c>
      <c r="I351" s="6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39"/>
        <v>42930.208333333328</v>
      </c>
      <c r="O351" s="13">
        <f t="shared" si="40"/>
        <v>42960.208333333328</v>
      </c>
      <c r="P351" t="b">
        <v>0</v>
      </c>
      <c r="Q351" t="b">
        <v>0</v>
      </c>
      <c r="R351" t="s">
        <v>33</v>
      </c>
      <c r="S351" s="8" t="str">
        <f t="shared" si="37"/>
        <v>theater</v>
      </c>
      <c r="T351" s="9" t="str">
        <f t="shared" si="41"/>
        <v>plays</v>
      </c>
      <c r="V351" s="17">
        <f>IF(G351="successful",IF(H351&gt;='Statistical Analysis'!$D$16,"Outlier",0),0)</f>
        <v>0</v>
      </c>
      <c r="W351" s="17">
        <f>IF(G351="failed",IF(H351&gt;='Statistical Analysis'!$E$16,"Outlier",0),0)</f>
        <v>0</v>
      </c>
      <c r="Y351" s="25">
        <f>IF(G351="successful",((H351-'Statistical Analysis'!$D$4)/'Statistical Analysis'!$D$9),0)</f>
        <v>0</v>
      </c>
      <c r="Z351" s="14">
        <f>IF(G351="failed",((H351-'Statistical Analysis'!$E$4)/'Statistical Analysis'!$E$9),0)</f>
        <v>0.35144713521541365</v>
      </c>
      <c r="AC351" s="17">
        <f t="shared" si="38"/>
        <v>1</v>
      </c>
    </row>
    <row r="352" spans="1:29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6"/>
        <v>0.05</v>
      </c>
      <c r="G352" t="s">
        <v>14</v>
      </c>
      <c r="H352">
        <v>1</v>
      </c>
      <c r="I352" s="6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39"/>
        <v>42144.208333333328</v>
      </c>
      <c r="O352" s="13">
        <f t="shared" si="40"/>
        <v>42162.208333333328</v>
      </c>
      <c r="P352" t="b">
        <v>0</v>
      </c>
      <c r="Q352" t="b">
        <v>1</v>
      </c>
      <c r="R352" t="s">
        <v>159</v>
      </c>
      <c r="S352" s="8" t="str">
        <f t="shared" si="37"/>
        <v>music</v>
      </c>
      <c r="T352" s="9" t="str">
        <f t="shared" si="41"/>
        <v>jazz</v>
      </c>
      <c r="V352" s="17">
        <f>IF(G352="successful",IF(H352&gt;='Statistical Analysis'!$D$16,"Outlier",0),0)</f>
        <v>0</v>
      </c>
      <c r="W352" s="17">
        <f>IF(G352="failed",IF(H352&gt;='Statistical Analysis'!$E$16,"Outlier",0),0)</f>
        <v>0</v>
      </c>
      <c r="Y352" s="25">
        <f>IF(G352="successful",((H352-'Statistical Analysis'!$D$4)/'Statistical Analysis'!$D$9),0)</f>
        <v>0</v>
      </c>
      <c r="Z352" s="14">
        <f>IF(G352="failed",((H352-'Statistical Analysis'!$E$4)/'Statistical Analysis'!$E$9),0)</f>
        <v>-0.60898272403947651</v>
      </c>
      <c r="AC352" s="17">
        <f t="shared" si="38"/>
        <v>0.6</v>
      </c>
    </row>
    <row r="353" spans="1:29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6"/>
        <v>1.2770715249662619</v>
      </c>
      <c r="G353" t="s">
        <v>20</v>
      </c>
      <c r="H353">
        <v>2013</v>
      </c>
      <c r="I353" s="6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39"/>
        <v>42240.208333333328</v>
      </c>
      <c r="O353" s="13">
        <f t="shared" si="40"/>
        <v>42254.208333333328</v>
      </c>
      <c r="P353" t="b">
        <v>0</v>
      </c>
      <c r="Q353" t="b">
        <v>0</v>
      </c>
      <c r="R353" t="s">
        <v>23</v>
      </c>
      <c r="S353" s="8" t="str">
        <f t="shared" si="37"/>
        <v>music</v>
      </c>
      <c r="T353" s="9" t="str">
        <f t="shared" si="41"/>
        <v>rock</v>
      </c>
      <c r="V353" s="17">
        <f>IF(G353="successful",IF(H353&gt;='Statistical Analysis'!$D$16,"Outlier",0),0)</f>
        <v>0</v>
      </c>
      <c r="W353" s="17">
        <f>IF(G353="failed",IF(H353&gt;='Statistical Analysis'!$E$16,"Outlier",0),0)</f>
        <v>0</v>
      </c>
      <c r="Y353" s="25">
        <f>IF(G353="successful",((H353-'Statistical Analysis'!$D$4)/'Statistical Analysis'!$D$9),0)</f>
        <v>0.91755865876265208</v>
      </c>
      <c r="Z353" s="14">
        <f>IF(G353="failed",((H353-'Statistical Analysis'!$E$4)/'Statistical Analysis'!$E$9),0)</f>
        <v>0</v>
      </c>
      <c r="AC353" s="17">
        <f t="shared" si="38"/>
        <v>0.46666666666666667</v>
      </c>
    </row>
    <row r="354" spans="1:29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6"/>
        <v>0.34892857142857142</v>
      </c>
      <c r="G354" t="s">
        <v>14</v>
      </c>
      <c r="H354">
        <v>33</v>
      </c>
      <c r="I354" s="6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39"/>
        <v>42315.25</v>
      </c>
      <c r="O354" s="13">
        <f t="shared" si="40"/>
        <v>42323.25</v>
      </c>
      <c r="P354" t="b">
        <v>0</v>
      </c>
      <c r="Q354" t="b">
        <v>0</v>
      </c>
      <c r="R354" t="s">
        <v>33</v>
      </c>
      <c r="S354" s="8" t="str">
        <f t="shared" si="37"/>
        <v>theater</v>
      </c>
      <c r="T354" s="9" t="str">
        <f t="shared" si="41"/>
        <v>plays</v>
      </c>
      <c r="V354" s="17">
        <f>IF(G354="successful",IF(H354&gt;='Statistical Analysis'!$D$16,"Outlier",0),0)</f>
        <v>0</v>
      </c>
      <c r="W354" s="17">
        <f>IF(G354="failed",IF(H354&gt;='Statistical Analysis'!$E$16,"Outlier",0),0)</f>
        <v>0</v>
      </c>
      <c r="Y354" s="25">
        <f>IF(G354="successful",((H354-'Statistical Analysis'!$D$4)/'Statistical Analysis'!$D$9),0)</f>
        <v>0</v>
      </c>
      <c r="Z354" s="14">
        <f>IF(G354="failed",((H354-'Statistical Analysis'!$E$4)/'Statistical Analysis'!$E$9),0)</f>
        <v>-0.57564893282889462</v>
      </c>
      <c r="AC354" s="17">
        <f t="shared" si="38"/>
        <v>0.26666666666666666</v>
      </c>
    </row>
    <row r="355" spans="1:29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6"/>
        <v>4.105982142857143</v>
      </c>
      <c r="G355" t="s">
        <v>20</v>
      </c>
      <c r="H355">
        <v>1703</v>
      </c>
      <c r="I355" s="6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39"/>
        <v>43651.208333333328</v>
      </c>
      <c r="O355" s="13">
        <f t="shared" si="40"/>
        <v>43652.208333333328</v>
      </c>
      <c r="P355" t="b">
        <v>0</v>
      </c>
      <c r="Q355" t="b">
        <v>0</v>
      </c>
      <c r="R355" t="s">
        <v>33</v>
      </c>
      <c r="S355" s="8" t="str">
        <f t="shared" si="37"/>
        <v>theater</v>
      </c>
      <c r="T355" s="9" t="str">
        <f t="shared" si="41"/>
        <v>plays</v>
      </c>
      <c r="V355" s="17">
        <f>IF(G355="successful",IF(H355&gt;='Statistical Analysis'!$D$16,"Outlier",0),0)</f>
        <v>0</v>
      </c>
      <c r="W355" s="17">
        <f>IF(G355="failed",IF(H355&gt;='Statistical Analysis'!$E$16,"Outlier",0),0)</f>
        <v>0</v>
      </c>
      <c r="Y355" s="25">
        <f>IF(G355="successful",((H355-'Statistical Analysis'!$D$4)/'Statistical Analysis'!$D$9),0)</f>
        <v>0.67274011426130087</v>
      </c>
      <c r="Z355" s="14">
        <f>IF(G355="failed",((H355-'Statistical Analysis'!$E$4)/'Statistical Analysis'!$E$9),0)</f>
        <v>0</v>
      </c>
      <c r="AC355" s="17">
        <f t="shared" si="38"/>
        <v>3.3333333333333333E-2</v>
      </c>
    </row>
    <row r="356" spans="1:29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6"/>
        <v>1.2373770491803278</v>
      </c>
      <c r="G356" t="s">
        <v>20</v>
      </c>
      <c r="H356">
        <v>80</v>
      </c>
      <c r="I356" s="6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39"/>
        <v>41520.208333333336</v>
      </c>
      <c r="O356" s="13">
        <f t="shared" si="40"/>
        <v>41527.208333333336</v>
      </c>
      <c r="P356" t="b">
        <v>0</v>
      </c>
      <c r="Q356" t="b">
        <v>0</v>
      </c>
      <c r="R356" t="s">
        <v>42</v>
      </c>
      <c r="S356" s="8" t="str">
        <f t="shared" si="37"/>
        <v>film &amp; video</v>
      </c>
      <c r="T356" s="9" t="str">
        <f t="shared" si="41"/>
        <v>documentary</v>
      </c>
      <c r="V356" s="17">
        <f>IF(G356="successful",IF(H356&gt;='Statistical Analysis'!$D$16,"Outlier",0),0)</f>
        <v>0</v>
      </c>
      <c r="W356" s="17">
        <f>IF(G356="failed",IF(H356&gt;='Statistical Analysis'!$E$16,"Outlier",0),0)</f>
        <v>0</v>
      </c>
      <c r="Y356" s="25">
        <f>IF(G356="successful",((H356-'Statistical Analysis'!$D$4)/'Statistical Analysis'!$D$9),0)</f>
        <v>-0.60900342678932196</v>
      </c>
      <c r="Z356" s="14">
        <f>IF(G356="failed",((H356-'Statistical Analysis'!$E$4)/'Statistical Analysis'!$E$9),0)</f>
        <v>0</v>
      </c>
      <c r="AC356" s="17">
        <f t="shared" si="38"/>
        <v>0.23333333333333334</v>
      </c>
    </row>
    <row r="357" spans="1:29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6"/>
        <v>0.58973684210526311</v>
      </c>
      <c r="G357" t="s">
        <v>47</v>
      </c>
      <c r="H357">
        <v>86</v>
      </c>
      <c r="I357" s="6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39"/>
        <v>42757.25</v>
      </c>
      <c r="O357" s="13">
        <f t="shared" si="40"/>
        <v>42797.25</v>
      </c>
      <c r="P357" t="b">
        <v>0</v>
      </c>
      <c r="Q357" t="b">
        <v>0</v>
      </c>
      <c r="R357" t="s">
        <v>65</v>
      </c>
      <c r="S357" s="8" t="str">
        <f t="shared" si="37"/>
        <v>technology</v>
      </c>
      <c r="T357" s="9" t="str">
        <f t="shared" si="41"/>
        <v>wearables</v>
      </c>
      <c r="V357" s="17">
        <f>IF(G357="successful",IF(H357&gt;='Statistical Analysis'!$D$16,"Outlier",0),0)</f>
        <v>0</v>
      </c>
      <c r="W357" s="17">
        <f>IF(G357="failed",IF(H357&gt;='Statistical Analysis'!$E$16,"Outlier",0),0)</f>
        <v>0</v>
      </c>
      <c r="Y357" s="25">
        <f>IF(G357="successful",((H357-'Statistical Analysis'!$D$4)/'Statistical Analysis'!$D$9),0)</f>
        <v>0</v>
      </c>
      <c r="Z357" s="14">
        <f>IF(G357="failed",((H357-'Statistical Analysis'!$E$4)/'Statistical Analysis'!$E$9),0)</f>
        <v>0</v>
      </c>
      <c r="AC357" s="17">
        <f t="shared" si="38"/>
        <v>1.3333333333333333</v>
      </c>
    </row>
    <row r="358" spans="1:29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6"/>
        <v>0.36892473118279567</v>
      </c>
      <c r="G358" t="s">
        <v>14</v>
      </c>
      <c r="H358">
        <v>40</v>
      </c>
      <c r="I358" s="6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39"/>
        <v>40922.25</v>
      </c>
      <c r="O358" s="13">
        <f t="shared" si="40"/>
        <v>40931.25</v>
      </c>
      <c r="P358" t="b">
        <v>0</v>
      </c>
      <c r="Q358" t="b">
        <v>0</v>
      </c>
      <c r="R358" t="s">
        <v>33</v>
      </c>
      <c r="S358" s="8" t="str">
        <f t="shared" si="37"/>
        <v>theater</v>
      </c>
      <c r="T358" s="9" t="str">
        <f t="shared" si="41"/>
        <v>plays</v>
      </c>
      <c r="V358" s="17">
        <f>IF(G358="successful",IF(H358&gt;='Statistical Analysis'!$D$16,"Outlier",0),0)</f>
        <v>0</v>
      </c>
      <c r="W358" s="17">
        <f>IF(G358="failed",IF(H358&gt;='Statistical Analysis'!$E$16,"Outlier",0),0)</f>
        <v>0</v>
      </c>
      <c r="Y358" s="25">
        <f>IF(G358="successful",((H358-'Statistical Analysis'!$D$4)/'Statistical Analysis'!$D$9),0)</f>
        <v>0</v>
      </c>
      <c r="Z358" s="14">
        <f>IF(G358="failed",((H358-'Statistical Analysis'!$E$4)/'Statistical Analysis'!$E$9),0)</f>
        <v>-0.56835716600157982</v>
      </c>
      <c r="AC358" s="17">
        <f t="shared" si="38"/>
        <v>0.3</v>
      </c>
    </row>
    <row r="359" spans="1:29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6"/>
        <v>1.8491304347826087</v>
      </c>
      <c r="G359" t="s">
        <v>20</v>
      </c>
      <c r="H359">
        <v>41</v>
      </c>
      <c r="I359" s="6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39"/>
        <v>42250.208333333328</v>
      </c>
      <c r="O359" s="13">
        <f t="shared" si="40"/>
        <v>42275.208333333328</v>
      </c>
      <c r="P359" t="b">
        <v>0</v>
      </c>
      <c r="Q359" t="b">
        <v>0</v>
      </c>
      <c r="R359" t="s">
        <v>89</v>
      </c>
      <c r="S359" s="8" t="str">
        <f t="shared" si="37"/>
        <v>games</v>
      </c>
      <c r="T359" s="9" t="str">
        <f t="shared" si="41"/>
        <v>video games</v>
      </c>
      <c r="V359" s="17">
        <f>IF(G359="successful",IF(H359&gt;='Statistical Analysis'!$D$16,"Outlier",0),0)</f>
        <v>0</v>
      </c>
      <c r="W359" s="17">
        <f>IF(G359="failed",IF(H359&gt;='Statistical Analysis'!$E$16,"Outlier",0),0)</f>
        <v>0</v>
      </c>
      <c r="Y359" s="25">
        <f>IF(G359="successful",((H359-'Statistical Analysis'!$D$4)/'Statistical Analysis'!$D$9),0)</f>
        <v>-0.63980317916207252</v>
      </c>
      <c r="Z359" s="14">
        <f>IF(G359="failed",((H359-'Statistical Analysis'!$E$4)/'Statistical Analysis'!$E$9),0)</f>
        <v>0</v>
      </c>
      <c r="AC359" s="17">
        <f t="shared" si="38"/>
        <v>0.83333333333333337</v>
      </c>
    </row>
    <row r="360" spans="1:29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6"/>
        <v>0.11814432989690722</v>
      </c>
      <c r="G360" t="s">
        <v>14</v>
      </c>
      <c r="H360">
        <v>23</v>
      </c>
      <c r="I360" s="6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39"/>
        <v>43322.208333333328</v>
      </c>
      <c r="O360" s="13">
        <f t="shared" si="40"/>
        <v>43325.208333333328</v>
      </c>
      <c r="P360" t="b">
        <v>1</v>
      </c>
      <c r="Q360" t="b">
        <v>0</v>
      </c>
      <c r="R360" t="s">
        <v>122</v>
      </c>
      <c r="S360" s="8" t="str">
        <f t="shared" si="37"/>
        <v>photography</v>
      </c>
      <c r="T360" s="9" t="str">
        <f t="shared" si="41"/>
        <v>photography books</v>
      </c>
      <c r="V360" s="17">
        <f>IF(G360="successful",IF(H360&gt;='Statistical Analysis'!$D$16,"Outlier",0),0)</f>
        <v>0</v>
      </c>
      <c r="W360" s="17">
        <f>IF(G360="failed",IF(H360&gt;='Statistical Analysis'!$E$16,"Outlier",0),0)</f>
        <v>0</v>
      </c>
      <c r="Y360" s="25">
        <f>IF(G360="successful",((H360-'Statistical Analysis'!$D$4)/'Statistical Analysis'!$D$9),0)</f>
        <v>0</v>
      </c>
      <c r="Z360" s="14">
        <f>IF(G360="failed",((H360-'Statistical Analysis'!$E$4)/'Statistical Analysis'!$E$9),0)</f>
        <v>-0.58606574258220145</v>
      </c>
      <c r="AC360" s="17">
        <f t="shared" si="38"/>
        <v>0.1</v>
      </c>
    </row>
    <row r="361" spans="1:29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6"/>
        <v>2.9870000000000001</v>
      </c>
      <c r="G361" t="s">
        <v>20</v>
      </c>
      <c r="H361">
        <v>187</v>
      </c>
      <c r="I361" s="6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39"/>
        <v>40782.208333333336</v>
      </c>
      <c r="O361" s="13">
        <f t="shared" si="40"/>
        <v>40789.208333333336</v>
      </c>
      <c r="P361" t="b">
        <v>0</v>
      </c>
      <c r="Q361" t="b">
        <v>0</v>
      </c>
      <c r="R361" t="s">
        <v>71</v>
      </c>
      <c r="S361" s="8" t="str">
        <f t="shared" si="37"/>
        <v>film &amp; video</v>
      </c>
      <c r="T361" s="9" t="str">
        <f t="shared" si="41"/>
        <v>animation</v>
      </c>
      <c r="V361" s="17">
        <f>IF(G361="successful",IF(H361&gt;='Statistical Analysis'!$D$16,"Outlier",0),0)</f>
        <v>0</v>
      </c>
      <c r="W361" s="17">
        <f>IF(G361="failed",IF(H361&gt;='Statistical Analysis'!$E$16,"Outlier",0),0)</f>
        <v>0</v>
      </c>
      <c r="Y361" s="25">
        <f>IF(G361="successful",((H361-'Statistical Analysis'!$D$4)/'Statistical Analysis'!$D$9),0)</f>
        <v>-0.52450154207433941</v>
      </c>
      <c r="Z361" s="14">
        <f>IF(G361="failed",((H361-'Statistical Analysis'!$E$4)/'Statistical Analysis'!$E$9),0)</f>
        <v>0</v>
      </c>
      <c r="AC361" s="17">
        <f t="shared" si="38"/>
        <v>0.23333333333333334</v>
      </c>
    </row>
    <row r="362" spans="1:29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6"/>
        <v>2.2635175879396985</v>
      </c>
      <c r="G362" t="s">
        <v>20</v>
      </c>
      <c r="H362">
        <v>2875</v>
      </c>
      <c r="I362" s="6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39"/>
        <v>40544.25</v>
      </c>
      <c r="O362" s="13">
        <f t="shared" si="40"/>
        <v>40558.25</v>
      </c>
      <c r="P362" t="b">
        <v>0</v>
      </c>
      <c r="Q362" t="b">
        <v>1</v>
      </c>
      <c r="R362" t="s">
        <v>33</v>
      </c>
      <c r="S362" s="8" t="str">
        <f t="shared" si="37"/>
        <v>theater</v>
      </c>
      <c r="T362" s="9" t="str">
        <f t="shared" si="41"/>
        <v>plays</v>
      </c>
      <c r="V362" s="17">
        <f>IF(G362="successful",IF(H362&gt;='Statistical Analysis'!$D$16,"Outlier",0),0)</f>
        <v>0</v>
      </c>
      <c r="W362" s="17">
        <f>IF(G362="failed",IF(H362&gt;='Statistical Analysis'!$E$16,"Outlier",0),0)</f>
        <v>0</v>
      </c>
      <c r="Y362" s="25">
        <f>IF(G362="successful",((H362-'Statistical Analysis'!$D$4)/'Statistical Analysis'!$D$9),0)</f>
        <v>1.5983121599244738</v>
      </c>
      <c r="Z362" s="14">
        <f>IF(G362="failed",((H362-'Statistical Analysis'!$E$4)/'Statistical Analysis'!$E$9),0)</f>
        <v>0</v>
      </c>
      <c r="AC362" s="17">
        <f t="shared" si="38"/>
        <v>0.46666666666666667</v>
      </c>
    </row>
    <row r="363" spans="1:29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6"/>
        <v>1.7356363636363636</v>
      </c>
      <c r="G363" t="s">
        <v>20</v>
      </c>
      <c r="H363">
        <v>88</v>
      </c>
      <c r="I363" s="6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39"/>
        <v>43015.208333333328</v>
      </c>
      <c r="O363" s="13">
        <f t="shared" si="40"/>
        <v>43039.208333333328</v>
      </c>
      <c r="P363" t="b">
        <v>0</v>
      </c>
      <c r="Q363" t="b">
        <v>0</v>
      </c>
      <c r="R363" t="s">
        <v>33</v>
      </c>
      <c r="S363" s="8" t="str">
        <f t="shared" si="37"/>
        <v>theater</v>
      </c>
      <c r="T363" s="9" t="str">
        <f t="shared" si="41"/>
        <v>plays</v>
      </c>
      <c r="V363" s="17">
        <f>IF(G363="successful",IF(H363&gt;='Statistical Analysis'!$D$16,"Outlier",0),0)</f>
        <v>0</v>
      </c>
      <c r="W363" s="17">
        <f>IF(G363="failed",IF(H363&gt;='Statistical Analysis'!$E$16,"Outlier",0),0)</f>
        <v>0</v>
      </c>
      <c r="Y363" s="25">
        <f>IF(G363="successful",((H363-'Statistical Analysis'!$D$4)/'Statistical Analysis'!$D$9),0)</f>
        <v>-0.60268552886670645</v>
      </c>
      <c r="Z363" s="14">
        <f>IF(G363="failed",((H363-'Statistical Analysis'!$E$4)/'Statistical Analysis'!$E$9),0)</f>
        <v>0</v>
      </c>
      <c r="AC363" s="17">
        <f t="shared" si="38"/>
        <v>0.8</v>
      </c>
    </row>
    <row r="364" spans="1:29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6"/>
        <v>3.7175675675675675</v>
      </c>
      <c r="G364" t="s">
        <v>20</v>
      </c>
      <c r="H364">
        <v>191</v>
      </c>
      <c r="I364" s="6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39"/>
        <v>40570.25</v>
      </c>
      <c r="O364" s="13">
        <f t="shared" si="40"/>
        <v>40608.25</v>
      </c>
      <c r="P364" t="b">
        <v>0</v>
      </c>
      <c r="Q364" t="b">
        <v>0</v>
      </c>
      <c r="R364" t="s">
        <v>23</v>
      </c>
      <c r="S364" s="8" t="str">
        <f t="shared" si="37"/>
        <v>music</v>
      </c>
      <c r="T364" s="9" t="str">
        <f t="shared" si="41"/>
        <v>rock</v>
      </c>
      <c r="V364" s="17">
        <f>IF(G364="successful",IF(H364&gt;='Statistical Analysis'!$D$16,"Outlier",0),0)</f>
        <v>0</v>
      </c>
      <c r="W364" s="17">
        <f>IF(G364="failed",IF(H364&gt;='Statistical Analysis'!$E$16,"Outlier",0),0)</f>
        <v>0</v>
      </c>
      <c r="Y364" s="25">
        <f>IF(G364="successful",((H364-'Statistical Analysis'!$D$4)/'Statistical Analysis'!$D$9),0)</f>
        <v>-0.52134259311303166</v>
      </c>
      <c r="Z364" s="14">
        <f>IF(G364="failed",((H364-'Statistical Analysis'!$E$4)/'Statistical Analysis'!$E$9),0)</f>
        <v>0</v>
      </c>
      <c r="AC364" s="17">
        <f t="shared" si="38"/>
        <v>1.2666666666666666</v>
      </c>
    </row>
    <row r="365" spans="1:29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6"/>
        <v>1.601923076923077</v>
      </c>
      <c r="G365" t="s">
        <v>20</v>
      </c>
      <c r="H365">
        <v>139</v>
      </c>
      <c r="I365" s="6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39"/>
        <v>40904.25</v>
      </c>
      <c r="O365" s="13">
        <f t="shared" si="40"/>
        <v>40905.25</v>
      </c>
      <c r="P365" t="b">
        <v>0</v>
      </c>
      <c r="Q365" t="b">
        <v>0</v>
      </c>
      <c r="R365" t="s">
        <v>23</v>
      </c>
      <c r="S365" s="8" t="str">
        <f t="shared" si="37"/>
        <v>music</v>
      </c>
      <c r="T365" s="9" t="str">
        <f t="shared" si="41"/>
        <v>rock</v>
      </c>
      <c r="V365" s="17">
        <f>IF(G365="successful",IF(H365&gt;='Statistical Analysis'!$D$16,"Outlier",0),0)</f>
        <v>0</v>
      </c>
      <c r="W365" s="17">
        <f>IF(G365="failed",IF(H365&gt;='Statistical Analysis'!$E$16,"Outlier",0),0)</f>
        <v>0</v>
      </c>
      <c r="Y365" s="25">
        <f>IF(G365="successful",((H365-'Statistical Analysis'!$D$4)/'Statistical Analysis'!$D$9),0)</f>
        <v>-0.56240892961003253</v>
      </c>
      <c r="Z365" s="14">
        <f>IF(G365="failed",((H365-'Statistical Analysis'!$E$4)/'Statistical Analysis'!$E$9),0)</f>
        <v>0</v>
      </c>
      <c r="AC365" s="17">
        <f t="shared" si="38"/>
        <v>3.3333333333333333E-2</v>
      </c>
    </row>
    <row r="366" spans="1:29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6"/>
        <v>16.163333333333334</v>
      </c>
      <c r="G366" t="s">
        <v>20</v>
      </c>
      <c r="H366">
        <v>186</v>
      </c>
      <c r="I366" s="6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39"/>
        <v>43164.25</v>
      </c>
      <c r="O366" s="13">
        <f t="shared" si="40"/>
        <v>43194.208333333328</v>
      </c>
      <c r="P366" t="b">
        <v>0</v>
      </c>
      <c r="Q366" t="b">
        <v>0</v>
      </c>
      <c r="R366" t="s">
        <v>60</v>
      </c>
      <c r="S366" s="8" t="str">
        <f t="shared" si="37"/>
        <v>music</v>
      </c>
      <c r="T366" s="9" t="str">
        <f t="shared" si="41"/>
        <v>indie rock</v>
      </c>
      <c r="V366" s="17">
        <f>IF(G366="successful",IF(H366&gt;='Statistical Analysis'!$D$16,"Outlier",0),0)</f>
        <v>0</v>
      </c>
      <c r="W366" s="17">
        <f>IF(G366="failed",IF(H366&gt;='Statistical Analysis'!$E$16,"Outlier",0),0)</f>
        <v>0</v>
      </c>
      <c r="Y366" s="25">
        <f>IF(G366="successful",((H366-'Statistical Analysis'!$D$4)/'Statistical Analysis'!$D$9),0)</f>
        <v>-0.52529127931466635</v>
      </c>
      <c r="Z366" s="14">
        <f>IF(G366="failed",((H366-'Statistical Analysis'!$E$4)/'Statistical Analysis'!$E$9),0)</f>
        <v>0</v>
      </c>
      <c r="AC366" s="17">
        <f t="shared" si="38"/>
        <v>0.99861111111094947</v>
      </c>
    </row>
    <row r="367" spans="1:29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6"/>
        <v>7.3343749999999996</v>
      </c>
      <c r="G367" t="s">
        <v>20</v>
      </c>
      <c r="H367">
        <v>112</v>
      </c>
      <c r="I367" s="6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39"/>
        <v>42733.25</v>
      </c>
      <c r="O367" s="13">
        <f t="shared" si="40"/>
        <v>42760.25</v>
      </c>
      <c r="P367" t="b">
        <v>0</v>
      </c>
      <c r="Q367" t="b">
        <v>0</v>
      </c>
      <c r="R367" t="s">
        <v>33</v>
      </c>
      <c r="S367" s="8" t="str">
        <f t="shared" si="37"/>
        <v>theater</v>
      </c>
      <c r="T367" s="9" t="str">
        <f t="shared" si="41"/>
        <v>plays</v>
      </c>
      <c r="V367" s="17">
        <f>IF(G367="successful",IF(H367&gt;='Statistical Analysis'!$D$16,"Outlier",0),0)</f>
        <v>0</v>
      </c>
      <c r="W367" s="17">
        <f>IF(G367="failed",IF(H367&gt;='Statistical Analysis'!$E$16,"Outlier",0),0)</f>
        <v>0</v>
      </c>
      <c r="Y367" s="25">
        <f>IF(G367="successful",((H367-'Statistical Analysis'!$D$4)/'Statistical Analysis'!$D$9),0)</f>
        <v>-0.58373183509885984</v>
      </c>
      <c r="Z367" s="14">
        <f>IF(G367="failed",((H367-'Statistical Analysis'!$E$4)/'Statistical Analysis'!$E$9),0)</f>
        <v>0</v>
      </c>
      <c r="AC367" s="17">
        <f t="shared" si="38"/>
        <v>0.9</v>
      </c>
    </row>
    <row r="368" spans="1:29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6"/>
        <v>5.9211111111111112</v>
      </c>
      <c r="G368" t="s">
        <v>20</v>
      </c>
      <c r="H368">
        <v>101</v>
      </c>
      <c r="I368" s="6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39"/>
        <v>40546.25</v>
      </c>
      <c r="O368" s="13">
        <f t="shared" si="40"/>
        <v>40547.25</v>
      </c>
      <c r="P368" t="b">
        <v>0</v>
      </c>
      <c r="Q368" t="b">
        <v>1</v>
      </c>
      <c r="R368" t="s">
        <v>33</v>
      </c>
      <c r="S368" s="8" t="str">
        <f t="shared" si="37"/>
        <v>theater</v>
      </c>
      <c r="T368" s="9" t="str">
        <f t="shared" si="41"/>
        <v>plays</v>
      </c>
      <c r="V368" s="17">
        <f>IF(G368="successful",IF(H368&gt;='Statistical Analysis'!$D$16,"Outlier",0),0)</f>
        <v>0</v>
      </c>
      <c r="W368" s="17">
        <f>IF(G368="failed",IF(H368&gt;='Statistical Analysis'!$E$16,"Outlier",0),0)</f>
        <v>0</v>
      </c>
      <c r="Y368" s="25">
        <f>IF(G368="successful",((H368-'Statistical Analysis'!$D$4)/'Statistical Analysis'!$D$9),0)</f>
        <v>-0.59241894474245615</v>
      </c>
      <c r="Z368" s="14">
        <f>IF(G368="failed",((H368-'Statistical Analysis'!$E$4)/'Statistical Analysis'!$E$9),0)</f>
        <v>0</v>
      </c>
      <c r="AC368" s="17">
        <f t="shared" si="38"/>
        <v>3.3333333333333333E-2</v>
      </c>
    </row>
    <row r="369" spans="1:29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6"/>
        <v>0.18888888888888888</v>
      </c>
      <c r="G369" t="s">
        <v>14</v>
      </c>
      <c r="H369">
        <v>75</v>
      </c>
      <c r="I369" s="6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39"/>
        <v>41930.208333333336</v>
      </c>
      <c r="O369" s="13">
        <f t="shared" si="40"/>
        <v>41954.25</v>
      </c>
      <c r="P369" t="b">
        <v>0</v>
      </c>
      <c r="Q369" t="b">
        <v>1</v>
      </c>
      <c r="R369" t="s">
        <v>33</v>
      </c>
      <c r="S369" s="8" t="str">
        <f t="shared" si="37"/>
        <v>theater</v>
      </c>
      <c r="T369" s="9" t="str">
        <f t="shared" si="41"/>
        <v>plays</v>
      </c>
      <c r="V369" s="17">
        <f>IF(G369="successful",IF(H369&gt;='Statistical Analysis'!$D$16,"Outlier",0),0)</f>
        <v>0</v>
      </c>
      <c r="W369" s="17">
        <f>IF(G369="failed",IF(H369&gt;='Statistical Analysis'!$E$16,"Outlier",0),0)</f>
        <v>0</v>
      </c>
      <c r="Y369" s="25">
        <f>IF(G369="successful",((H369-'Statistical Analysis'!$D$4)/'Statistical Analysis'!$D$9),0)</f>
        <v>0</v>
      </c>
      <c r="Z369" s="14">
        <f>IF(G369="failed",((H369-'Statistical Analysis'!$E$4)/'Statistical Analysis'!$E$9),0)</f>
        <v>-0.5318983318650059</v>
      </c>
      <c r="AC369" s="17">
        <f t="shared" si="38"/>
        <v>0.80138888888880799</v>
      </c>
    </row>
    <row r="370" spans="1:29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6"/>
        <v>2.7680769230769231</v>
      </c>
      <c r="G370" t="s">
        <v>20</v>
      </c>
      <c r="H370">
        <v>206</v>
      </c>
      <c r="I370" s="6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39"/>
        <v>40464.208333333336</v>
      </c>
      <c r="O370" s="13">
        <f t="shared" si="40"/>
        <v>40487.208333333336</v>
      </c>
      <c r="P370" t="b">
        <v>0</v>
      </c>
      <c r="Q370" t="b">
        <v>1</v>
      </c>
      <c r="R370" t="s">
        <v>42</v>
      </c>
      <c r="S370" s="8" t="str">
        <f t="shared" si="37"/>
        <v>film &amp; video</v>
      </c>
      <c r="T370" s="9" t="str">
        <f t="shared" si="41"/>
        <v>documentary</v>
      </c>
      <c r="V370" s="17">
        <f>IF(G370="successful",IF(H370&gt;='Statistical Analysis'!$D$16,"Outlier",0),0)</f>
        <v>0</v>
      </c>
      <c r="W370" s="17">
        <f>IF(G370="failed",IF(H370&gt;='Statistical Analysis'!$E$16,"Outlier",0),0)</f>
        <v>0</v>
      </c>
      <c r="Y370" s="25">
        <f>IF(G370="successful",((H370-'Statistical Analysis'!$D$4)/'Statistical Analysis'!$D$9),0)</f>
        <v>-0.5094965345081276</v>
      </c>
      <c r="Z370" s="14">
        <f>IF(G370="failed",((H370-'Statistical Analysis'!$E$4)/'Statistical Analysis'!$E$9),0)</f>
        <v>0</v>
      </c>
      <c r="AC370" s="17">
        <f t="shared" si="38"/>
        <v>0.76666666666666672</v>
      </c>
    </row>
    <row r="371" spans="1:29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6"/>
        <v>2.730185185185185</v>
      </c>
      <c r="G371" t="s">
        <v>20</v>
      </c>
      <c r="H371">
        <v>154</v>
      </c>
      <c r="I371" s="6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39"/>
        <v>41308.25</v>
      </c>
      <c r="O371" s="13">
        <f t="shared" si="40"/>
        <v>41347.208333333336</v>
      </c>
      <c r="P371" t="b">
        <v>0</v>
      </c>
      <c r="Q371" t="b">
        <v>1</v>
      </c>
      <c r="R371" t="s">
        <v>269</v>
      </c>
      <c r="S371" s="8" t="str">
        <f t="shared" si="37"/>
        <v>film &amp; video</v>
      </c>
      <c r="T371" s="9" t="str">
        <f t="shared" si="41"/>
        <v>television</v>
      </c>
      <c r="V371" s="17">
        <f>IF(G371="successful",IF(H371&gt;='Statistical Analysis'!$D$16,"Outlier",0),0)</f>
        <v>0</v>
      </c>
      <c r="W371" s="17">
        <f>IF(G371="failed",IF(H371&gt;='Statistical Analysis'!$E$16,"Outlier",0),0)</f>
        <v>0</v>
      </c>
      <c r="Y371" s="25">
        <f>IF(G371="successful",((H371-'Statistical Analysis'!$D$4)/'Statistical Analysis'!$D$9),0)</f>
        <v>-0.55056287100512846</v>
      </c>
      <c r="Z371" s="14">
        <f>IF(G371="failed",((H371-'Statistical Analysis'!$E$4)/'Statistical Analysis'!$E$9),0)</f>
        <v>0</v>
      </c>
      <c r="AC371" s="17">
        <f t="shared" si="38"/>
        <v>1.298611111111192</v>
      </c>
    </row>
    <row r="372" spans="1:29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6"/>
        <v>1.593633125556545</v>
      </c>
      <c r="G372" t="s">
        <v>20</v>
      </c>
      <c r="H372">
        <v>5966</v>
      </c>
      <c r="I372" s="6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39"/>
        <v>43570.208333333328</v>
      </c>
      <c r="O372" s="13">
        <f t="shared" si="40"/>
        <v>43576.208333333328</v>
      </c>
      <c r="P372" t="b">
        <v>0</v>
      </c>
      <c r="Q372" t="b">
        <v>0</v>
      </c>
      <c r="R372" t="s">
        <v>33</v>
      </c>
      <c r="S372" s="8" t="str">
        <f t="shared" si="37"/>
        <v>theater</v>
      </c>
      <c r="T372" s="9" t="str">
        <f t="shared" si="41"/>
        <v>plays</v>
      </c>
      <c r="V372" s="17" t="str">
        <f>IF(G372="successful",IF(H372&gt;='Statistical Analysis'!$D$16,"Outlier",0),0)</f>
        <v>Outlier</v>
      </c>
      <c r="W372" s="17">
        <f>IF(G372="failed",IF(H372&gt;='Statistical Analysis'!$E$16,"Outlier",0),0)</f>
        <v>0</v>
      </c>
      <c r="Y372" s="25">
        <f>IF(G372="successful",((H372-'Statistical Analysis'!$D$4)/'Statistical Analysis'!$D$9),0)</f>
        <v>4.0393899697750433</v>
      </c>
      <c r="Z372" s="14">
        <f>IF(G372="failed",((H372-'Statistical Analysis'!$E$4)/'Statistical Analysis'!$E$9),0)</f>
        <v>0</v>
      </c>
      <c r="AC372" s="17">
        <f t="shared" si="38"/>
        <v>0.2</v>
      </c>
    </row>
    <row r="373" spans="1:29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6"/>
        <v>0.67869978858350954</v>
      </c>
      <c r="G373" t="s">
        <v>14</v>
      </c>
      <c r="H373">
        <v>2176</v>
      </c>
      <c r="I373" s="6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39"/>
        <v>42043.25</v>
      </c>
      <c r="O373" s="13">
        <f t="shared" si="40"/>
        <v>42094.208333333328</v>
      </c>
      <c r="P373" t="b">
        <v>0</v>
      </c>
      <c r="Q373" t="b">
        <v>0</v>
      </c>
      <c r="R373" t="s">
        <v>33</v>
      </c>
      <c r="S373" s="8" t="str">
        <f t="shared" si="37"/>
        <v>theater</v>
      </c>
      <c r="T373" s="9" t="str">
        <f t="shared" si="41"/>
        <v>plays</v>
      </c>
      <c r="V373" s="17">
        <f>IF(G373="successful",IF(H373&gt;='Statistical Analysis'!$D$16,"Outlier",0),0)</f>
        <v>0</v>
      </c>
      <c r="W373" s="17" t="str">
        <f>IF(G373="failed",IF(H373&gt;='Statistical Analysis'!$E$16,"Outlier",0),0)</f>
        <v>Outlier</v>
      </c>
      <c r="Y373" s="25">
        <f>IF(G373="successful",((H373-'Statistical Analysis'!$D$4)/'Statistical Analysis'!$D$9),0)</f>
        <v>0</v>
      </c>
      <c r="Z373" s="14">
        <f>IF(G373="failed",((H373-'Statistical Analysis'!$E$4)/'Statistical Analysis'!$E$9),0)</f>
        <v>1.6566733973047598</v>
      </c>
      <c r="AC373" s="17">
        <f t="shared" si="38"/>
        <v>1.6986111111109494</v>
      </c>
    </row>
    <row r="374" spans="1:29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6"/>
        <v>15.915555555555555</v>
      </c>
      <c r="G374" t="s">
        <v>20</v>
      </c>
      <c r="H374">
        <v>169</v>
      </c>
      <c r="I374" s="6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39"/>
        <v>42012.25</v>
      </c>
      <c r="O374" s="13">
        <f t="shared" si="40"/>
        <v>42032.25</v>
      </c>
      <c r="P374" t="b">
        <v>0</v>
      </c>
      <c r="Q374" t="b">
        <v>1</v>
      </c>
      <c r="R374" t="s">
        <v>42</v>
      </c>
      <c r="S374" s="8" t="str">
        <f t="shared" si="37"/>
        <v>film &amp; video</v>
      </c>
      <c r="T374" s="9" t="str">
        <f t="shared" si="41"/>
        <v>documentary</v>
      </c>
      <c r="V374" s="17">
        <f>IF(G374="successful",IF(H374&gt;='Statistical Analysis'!$D$16,"Outlier",0),0)</f>
        <v>0</v>
      </c>
      <c r="W374" s="17">
        <f>IF(G374="failed",IF(H374&gt;='Statistical Analysis'!$E$16,"Outlier",0),0)</f>
        <v>0</v>
      </c>
      <c r="Y374" s="25">
        <f>IF(G374="successful",((H374-'Statistical Analysis'!$D$4)/'Statistical Analysis'!$D$9),0)</f>
        <v>-0.53871681240022429</v>
      </c>
      <c r="Z374" s="14">
        <f>IF(G374="failed",((H374-'Statistical Analysis'!$E$4)/'Statistical Analysis'!$E$9),0)</f>
        <v>0</v>
      </c>
      <c r="AC374" s="17">
        <f t="shared" si="38"/>
        <v>0.66666666666666663</v>
      </c>
    </row>
    <row r="375" spans="1:29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6"/>
        <v>7.3018222222222224</v>
      </c>
      <c r="G375" t="s">
        <v>20</v>
      </c>
      <c r="H375">
        <v>2106</v>
      </c>
      <c r="I375" s="6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39"/>
        <v>42964.208333333328</v>
      </c>
      <c r="O375" s="13">
        <f t="shared" si="40"/>
        <v>42972.208333333328</v>
      </c>
      <c r="P375" t="b">
        <v>0</v>
      </c>
      <c r="Q375" t="b">
        <v>0</v>
      </c>
      <c r="R375" t="s">
        <v>33</v>
      </c>
      <c r="S375" s="8" t="str">
        <f t="shared" si="37"/>
        <v>theater</v>
      </c>
      <c r="T375" s="9" t="str">
        <f t="shared" si="41"/>
        <v>plays</v>
      </c>
      <c r="V375" s="17">
        <f>IF(G375="successful",IF(H375&gt;='Statistical Analysis'!$D$16,"Outlier",0),0)</f>
        <v>0</v>
      </c>
      <c r="W375" s="17">
        <f>IF(G375="failed",IF(H375&gt;='Statistical Analysis'!$E$16,"Outlier",0),0)</f>
        <v>0</v>
      </c>
      <c r="Y375" s="25">
        <f>IF(G375="successful",((H375-'Statistical Analysis'!$D$4)/'Statistical Analysis'!$D$9),0)</f>
        <v>0.9910042221130575</v>
      </c>
      <c r="Z375" s="14">
        <f>IF(G375="failed",((H375-'Statistical Analysis'!$E$4)/'Statistical Analysis'!$E$9),0)</f>
        <v>0</v>
      </c>
      <c r="AC375" s="17">
        <f t="shared" si="38"/>
        <v>0.26666666666666666</v>
      </c>
    </row>
    <row r="376" spans="1:29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6"/>
        <v>0.13185782556750297</v>
      </c>
      <c r="G376" t="s">
        <v>14</v>
      </c>
      <c r="H376">
        <v>441</v>
      </c>
      <c r="I376" s="6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39"/>
        <v>43476.25</v>
      </c>
      <c r="O376" s="13">
        <f t="shared" si="40"/>
        <v>43481.25</v>
      </c>
      <c r="P376" t="b">
        <v>0</v>
      </c>
      <c r="Q376" t="b">
        <v>1</v>
      </c>
      <c r="R376" t="s">
        <v>42</v>
      </c>
      <c r="S376" s="8" t="str">
        <f t="shared" si="37"/>
        <v>film &amp; video</v>
      </c>
      <c r="T376" s="9" t="str">
        <f t="shared" si="41"/>
        <v>documentary</v>
      </c>
      <c r="V376" s="17">
        <f>IF(G376="successful",IF(H376&gt;='Statistical Analysis'!$D$16,"Outlier",0),0)</f>
        <v>0</v>
      </c>
      <c r="W376" s="17">
        <f>IF(G376="failed",IF(H376&gt;='Statistical Analysis'!$E$16,"Outlier",0),0)</f>
        <v>0</v>
      </c>
      <c r="Y376" s="25">
        <f>IF(G376="successful",((H376-'Statistical Analysis'!$D$4)/'Statistical Analysis'!$D$9),0)</f>
        <v>0</v>
      </c>
      <c r="Z376" s="14">
        <f>IF(G376="failed",((H376-'Statistical Analysis'!$E$4)/'Statistical Analysis'!$E$9),0)</f>
        <v>-0.15064309489397579</v>
      </c>
      <c r="AC376" s="17">
        <f t="shared" si="38"/>
        <v>0.16666666666666666</v>
      </c>
    </row>
    <row r="377" spans="1:29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6"/>
        <v>0.54777777777777781</v>
      </c>
      <c r="G377" t="s">
        <v>14</v>
      </c>
      <c r="H377">
        <v>25</v>
      </c>
      <c r="I377" s="6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39"/>
        <v>42293.208333333328</v>
      </c>
      <c r="O377" s="13">
        <f t="shared" si="40"/>
        <v>42350.25</v>
      </c>
      <c r="P377" t="b">
        <v>0</v>
      </c>
      <c r="Q377" t="b">
        <v>0</v>
      </c>
      <c r="R377" t="s">
        <v>60</v>
      </c>
      <c r="S377" s="8" t="str">
        <f t="shared" si="37"/>
        <v>music</v>
      </c>
      <c r="T377" s="9" t="str">
        <f t="shared" si="41"/>
        <v>indie rock</v>
      </c>
      <c r="V377" s="17">
        <f>IF(G377="successful",IF(H377&gt;='Statistical Analysis'!$D$16,"Outlier",0),0)</f>
        <v>0</v>
      </c>
      <c r="W377" s="17">
        <f>IF(G377="failed",IF(H377&gt;='Statistical Analysis'!$E$16,"Outlier",0),0)</f>
        <v>0</v>
      </c>
      <c r="Y377" s="25">
        <f>IF(G377="successful",((H377-'Statistical Analysis'!$D$4)/'Statistical Analysis'!$D$9),0)</f>
        <v>0</v>
      </c>
      <c r="Z377" s="14">
        <f>IF(G377="failed",((H377-'Statistical Analysis'!$E$4)/'Statistical Analysis'!$E$9),0)</f>
        <v>-0.58398238063154007</v>
      </c>
      <c r="AC377" s="17">
        <f t="shared" si="38"/>
        <v>1.9013888888890507</v>
      </c>
    </row>
    <row r="378" spans="1:29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6"/>
        <v>3.6102941176470589</v>
      </c>
      <c r="G378" t="s">
        <v>20</v>
      </c>
      <c r="H378">
        <v>131</v>
      </c>
      <c r="I378" s="6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39"/>
        <v>41826.208333333336</v>
      </c>
      <c r="O378" s="13">
        <f t="shared" si="40"/>
        <v>41832.208333333336</v>
      </c>
      <c r="P378" t="b">
        <v>0</v>
      </c>
      <c r="Q378" t="b">
        <v>0</v>
      </c>
      <c r="R378" t="s">
        <v>23</v>
      </c>
      <c r="S378" s="8" t="str">
        <f t="shared" si="37"/>
        <v>music</v>
      </c>
      <c r="T378" s="9" t="str">
        <f t="shared" si="41"/>
        <v>rock</v>
      </c>
      <c r="V378" s="17">
        <f>IF(G378="successful",IF(H378&gt;='Statistical Analysis'!$D$16,"Outlier",0),0)</f>
        <v>0</v>
      </c>
      <c r="W378" s="17">
        <f>IF(G378="failed",IF(H378&gt;='Statistical Analysis'!$E$16,"Outlier",0),0)</f>
        <v>0</v>
      </c>
      <c r="Y378" s="25">
        <f>IF(G378="successful",((H378-'Statistical Analysis'!$D$4)/'Statistical Analysis'!$D$9),0)</f>
        <v>-0.56872682753264803</v>
      </c>
      <c r="Z378" s="14">
        <f>IF(G378="failed",((H378-'Statistical Analysis'!$E$4)/'Statistical Analysis'!$E$9),0)</f>
        <v>0</v>
      </c>
      <c r="AC378" s="17">
        <f t="shared" si="38"/>
        <v>0.2</v>
      </c>
    </row>
    <row r="379" spans="1:29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6"/>
        <v>0.10257545271629778</v>
      </c>
      <c r="G379" t="s">
        <v>14</v>
      </c>
      <c r="H379">
        <v>127</v>
      </c>
      <c r="I379" s="6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39"/>
        <v>43760.208333333328</v>
      </c>
      <c r="O379" s="13">
        <f t="shared" si="40"/>
        <v>43774.25</v>
      </c>
      <c r="P379" t="b">
        <v>0</v>
      </c>
      <c r="Q379" t="b">
        <v>0</v>
      </c>
      <c r="R379" t="s">
        <v>33</v>
      </c>
      <c r="S379" s="8" t="str">
        <f t="shared" si="37"/>
        <v>theater</v>
      </c>
      <c r="T379" s="9" t="str">
        <f t="shared" si="41"/>
        <v>plays</v>
      </c>
      <c r="V379" s="17">
        <f>IF(G379="successful",IF(H379&gt;='Statistical Analysis'!$D$16,"Outlier",0),0)</f>
        <v>0</v>
      </c>
      <c r="W379" s="17">
        <f>IF(G379="failed",IF(H379&gt;='Statistical Analysis'!$E$16,"Outlier",0),0)</f>
        <v>0</v>
      </c>
      <c r="Y379" s="25">
        <f>IF(G379="successful",((H379-'Statistical Analysis'!$D$4)/'Statistical Analysis'!$D$9),0)</f>
        <v>0</v>
      </c>
      <c r="Z379" s="14">
        <f>IF(G379="failed",((H379-'Statistical Analysis'!$E$4)/'Statistical Analysis'!$E$9),0)</f>
        <v>-0.47773092114781041</v>
      </c>
      <c r="AC379" s="17">
        <f t="shared" si="38"/>
        <v>0.46805555555571726</v>
      </c>
    </row>
    <row r="380" spans="1:29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6"/>
        <v>0.13962962962962963</v>
      </c>
      <c r="G380" t="s">
        <v>14</v>
      </c>
      <c r="H380">
        <v>355</v>
      </c>
      <c r="I380" s="6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39"/>
        <v>43241.208333333328</v>
      </c>
      <c r="O380" s="13">
        <f t="shared" si="40"/>
        <v>43279.208333333328</v>
      </c>
      <c r="P380" t="b">
        <v>0</v>
      </c>
      <c r="Q380" t="b">
        <v>0</v>
      </c>
      <c r="R380" t="s">
        <v>42</v>
      </c>
      <c r="S380" s="8" t="str">
        <f t="shared" si="37"/>
        <v>film &amp; video</v>
      </c>
      <c r="T380" s="9" t="str">
        <f t="shared" si="41"/>
        <v>documentary</v>
      </c>
      <c r="V380" s="17">
        <f>IF(G380="successful",IF(H380&gt;='Statistical Analysis'!$D$16,"Outlier",0),0)</f>
        <v>0</v>
      </c>
      <c r="W380" s="17">
        <f>IF(G380="failed",IF(H380&gt;='Statistical Analysis'!$E$16,"Outlier",0),0)</f>
        <v>0</v>
      </c>
      <c r="Y380" s="25">
        <f>IF(G380="successful",((H380-'Statistical Analysis'!$D$4)/'Statistical Analysis'!$D$9),0)</f>
        <v>0</v>
      </c>
      <c r="Z380" s="14">
        <f>IF(G380="failed",((H380-'Statistical Analysis'!$E$4)/'Statistical Analysis'!$E$9),0)</f>
        <v>-0.24022765877241456</v>
      </c>
      <c r="AC380" s="17">
        <f t="shared" si="38"/>
        <v>1.2666666666666666</v>
      </c>
    </row>
    <row r="381" spans="1:29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6"/>
        <v>0.40444444444444444</v>
      </c>
      <c r="G381" t="s">
        <v>14</v>
      </c>
      <c r="H381">
        <v>44</v>
      </c>
      <c r="I381" s="6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39"/>
        <v>40843.208333333336</v>
      </c>
      <c r="O381" s="13">
        <f t="shared" si="40"/>
        <v>40857.25</v>
      </c>
      <c r="P381" t="b">
        <v>0</v>
      </c>
      <c r="Q381" t="b">
        <v>0</v>
      </c>
      <c r="R381" t="s">
        <v>33</v>
      </c>
      <c r="S381" s="8" t="str">
        <f t="shared" si="37"/>
        <v>theater</v>
      </c>
      <c r="T381" s="9" t="str">
        <f t="shared" si="41"/>
        <v>plays</v>
      </c>
      <c r="V381" s="17">
        <f>IF(G381="successful",IF(H381&gt;='Statistical Analysis'!$D$16,"Outlier",0),0)</f>
        <v>0</v>
      </c>
      <c r="W381" s="17">
        <f>IF(G381="failed",IF(H381&gt;='Statistical Analysis'!$E$16,"Outlier",0),0)</f>
        <v>0</v>
      </c>
      <c r="Y381" s="25">
        <f>IF(G381="successful",((H381-'Statistical Analysis'!$D$4)/'Statistical Analysis'!$D$9),0)</f>
        <v>0</v>
      </c>
      <c r="Z381" s="14">
        <f>IF(G381="failed",((H381-'Statistical Analysis'!$E$4)/'Statistical Analysis'!$E$9),0)</f>
        <v>-0.56419044210025715</v>
      </c>
      <c r="AC381" s="17">
        <f t="shared" si="38"/>
        <v>0.46805555555547473</v>
      </c>
    </row>
    <row r="382" spans="1:29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6"/>
        <v>1.6032</v>
      </c>
      <c r="G382" t="s">
        <v>20</v>
      </c>
      <c r="H382">
        <v>84</v>
      </c>
      <c r="I382" s="6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39"/>
        <v>41448.208333333336</v>
      </c>
      <c r="O382" s="13">
        <f t="shared" si="40"/>
        <v>41453.208333333336</v>
      </c>
      <c r="P382" t="b">
        <v>0</v>
      </c>
      <c r="Q382" t="b">
        <v>0</v>
      </c>
      <c r="R382" t="s">
        <v>33</v>
      </c>
      <c r="S382" s="8" t="str">
        <f t="shared" si="37"/>
        <v>theater</v>
      </c>
      <c r="T382" s="9" t="str">
        <f t="shared" si="41"/>
        <v>plays</v>
      </c>
      <c r="V382" s="17">
        <f>IF(G382="successful",IF(H382&gt;='Statistical Analysis'!$D$16,"Outlier",0),0)</f>
        <v>0</v>
      </c>
      <c r="W382" s="17">
        <f>IF(G382="failed",IF(H382&gt;='Statistical Analysis'!$E$16,"Outlier",0),0)</f>
        <v>0</v>
      </c>
      <c r="Y382" s="25">
        <f>IF(G382="successful",((H382-'Statistical Analysis'!$D$4)/'Statistical Analysis'!$D$9),0)</f>
        <v>-0.60584447782801421</v>
      </c>
      <c r="Z382" s="14">
        <f>IF(G382="failed",((H382-'Statistical Analysis'!$E$4)/'Statistical Analysis'!$E$9),0)</f>
        <v>0</v>
      </c>
      <c r="AC382" s="17">
        <f t="shared" si="38"/>
        <v>0.16666666666666666</v>
      </c>
    </row>
    <row r="383" spans="1:29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6"/>
        <v>1.8394339622641509</v>
      </c>
      <c r="G383" t="s">
        <v>20</v>
      </c>
      <c r="H383">
        <v>155</v>
      </c>
      <c r="I383" s="6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39"/>
        <v>42163.208333333328</v>
      </c>
      <c r="O383" s="13">
        <f t="shared" si="40"/>
        <v>42209.208333333328</v>
      </c>
      <c r="P383" t="b">
        <v>0</v>
      </c>
      <c r="Q383" t="b">
        <v>0</v>
      </c>
      <c r="R383" t="s">
        <v>33</v>
      </c>
      <c r="S383" s="8" t="str">
        <f t="shared" si="37"/>
        <v>theater</v>
      </c>
      <c r="T383" s="9" t="str">
        <f t="shared" si="41"/>
        <v>plays</v>
      </c>
      <c r="V383" s="17">
        <f>IF(G383="successful",IF(H383&gt;='Statistical Analysis'!$D$16,"Outlier",0),0)</f>
        <v>0</v>
      </c>
      <c r="W383" s="17">
        <f>IF(G383="failed",IF(H383&gt;='Statistical Analysis'!$E$16,"Outlier",0),0)</f>
        <v>0</v>
      </c>
      <c r="Y383" s="25">
        <f>IF(G383="successful",((H383-'Statistical Analysis'!$D$4)/'Statistical Analysis'!$D$9),0)</f>
        <v>-0.54977313376480152</v>
      </c>
      <c r="Z383" s="14">
        <f>IF(G383="failed",((H383-'Statistical Analysis'!$E$4)/'Statistical Analysis'!$E$9),0)</f>
        <v>0</v>
      </c>
      <c r="AC383" s="17">
        <f t="shared" si="38"/>
        <v>1.5333333333333334</v>
      </c>
    </row>
    <row r="384" spans="1:29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6"/>
        <v>0.63769230769230767</v>
      </c>
      <c r="G384" t="s">
        <v>14</v>
      </c>
      <c r="H384">
        <v>67</v>
      </c>
      <c r="I384" s="6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39"/>
        <v>43024.208333333328</v>
      </c>
      <c r="O384" s="13">
        <f t="shared" si="40"/>
        <v>43043.208333333328</v>
      </c>
      <c r="P384" t="b">
        <v>0</v>
      </c>
      <c r="Q384" t="b">
        <v>0</v>
      </c>
      <c r="R384" t="s">
        <v>122</v>
      </c>
      <c r="S384" s="8" t="str">
        <f t="shared" si="37"/>
        <v>photography</v>
      </c>
      <c r="T384" s="9" t="str">
        <f t="shared" si="41"/>
        <v>photography books</v>
      </c>
      <c r="V384" s="17">
        <f>IF(G384="successful",IF(H384&gt;='Statistical Analysis'!$D$16,"Outlier",0),0)</f>
        <v>0</v>
      </c>
      <c r="W384" s="17">
        <f>IF(G384="failed",IF(H384&gt;='Statistical Analysis'!$E$16,"Outlier",0),0)</f>
        <v>0</v>
      </c>
      <c r="Y384" s="25">
        <f>IF(G384="successful",((H384-'Statistical Analysis'!$D$4)/'Statistical Analysis'!$D$9),0)</f>
        <v>0</v>
      </c>
      <c r="Z384" s="14">
        <f>IF(G384="failed",((H384-'Statistical Analysis'!$E$4)/'Statistical Analysis'!$E$9),0)</f>
        <v>-0.54023177966765135</v>
      </c>
      <c r="AC384" s="17">
        <f t="shared" si="38"/>
        <v>0.6333333333333333</v>
      </c>
    </row>
    <row r="385" spans="1:29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6"/>
        <v>2.2538095238095237</v>
      </c>
      <c r="G385" t="s">
        <v>20</v>
      </c>
      <c r="H385">
        <v>189</v>
      </c>
      <c r="I385" s="6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39"/>
        <v>43509.25</v>
      </c>
      <c r="O385" s="13">
        <f t="shared" si="40"/>
        <v>43515.25</v>
      </c>
      <c r="P385" t="b">
        <v>0</v>
      </c>
      <c r="Q385" t="b">
        <v>1</v>
      </c>
      <c r="R385" t="s">
        <v>17</v>
      </c>
      <c r="S385" s="8" t="str">
        <f t="shared" si="37"/>
        <v>food</v>
      </c>
      <c r="T385" s="9" t="str">
        <f t="shared" si="41"/>
        <v>food trucks</v>
      </c>
      <c r="V385" s="17">
        <f>IF(G385="successful",IF(H385&gt;='Statistical Analysis'!$D$16,"Outlier",0),0)</f>
        <v>0</v>
      </c>
      <c r="W385" s="17">
        <f>IF(G385="failed",IF(H385&gt;='Statistical Analysis'!$E$16,"Outlier",0),0)</f>
        <v>0</v>
      </c>
      <c r="Y385" s="25">
        <f>IF(G385="successful",((H385-'Statistical Analysis'!$D$4)/'Statistical Analysis'!$D$9),0)</f>
        <v>-0.52292206759368554</v>
      </c>
      <c r="Z385" s="14">
        <f>IF(G385="failed",((H385-'Statistical Analysis'!$E$4)/'Statistical Analysis'!$E$9),0)</f>
        <v>0</v>
      </c>
      <c r="AC385" s="17">
        <f t="shared" si="38"/>
        <v>0.2</v>
      </c>
    </row>
    <row r="386" spans="1:29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6"/>
        <v>1.7200961538461539</v>
      </c>
      <c r="G386" t="s">
        <v>20</v>
      </c>
      <c r="H386">
        <v>4799</v>
      </c>
      <c r="I386" s="6">
        <f t="shared" ref="I386:I449" si="42"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39"/>
        <v>42776.25</v>
      </c>
      <c r="O386" s="13">
        <f t="shared" si="40"/>
        <v>42803.25</v>
      </c>
      <c r="P386" t="b">
        <v>1</v>
      </c>
      <c r="Q386" t="b">
        <v>1</v>
      </c>
      <c r="R386" t="s">
        <v>42</v>
      </c>
      <c r="S386" s="8" t="str">
        <f t="shared" si="37"/>
        <v>film &amp; video</v>
      </c>
      <c r="T386" s="9" t="str">
        <f t="shared" si="41"/>
        <v>documentary</v>
      </c>
      <c r="V386" s="17" t="str">
        <f>IF(G386="successful",IF(H386&gt;='Statistical Analysis'!$D$16,"Outlier",0),0)</f>
        <v>Outlier</v>
      </c>
      <c r="W386" s="17">
        <f>IF(G386="failed",IF(H386&gt;='Statistical Analysis'!$E$16,"Outlier",0),0)</f>
        <v>0</v>
      </c>
      <c r="Y386" s="25">
        <f>IF(G386="successful",((H386-'Statistical Analysis'!$D$4)/'Statistical Analysis'!$D$9),0)</f>
        <v>3.1177666103135051</v>
      </c>
      <c r="Z386" s="14">
        <f>IF(G386="failed",((H386-'Statistical Analysis'!$E$4)/'Statistical Analysis'!$E$9),0)</f>
        <v>0</v>
      </c>
      <c r="AC386" s="17">
        <f t="shared" si="38"/>
        <v>0.9</v>
      </c>
    </row>
    <row r="387" spans="1:29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43">E387/D387</f>
        <v>1.4616709511568124</v>
      </c>
      <c r="G387" t="s">
        <v>20</v>
      </c>
      <c r="H387">
        <v>1137</v>
      </c>
      <c r="I387" s="6">
        <f t="shared" si="42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si="39"/>
        <v>43553.208333333328</v>
      </c>
      <c r="O387" s="13">
        <f t="shared" si="40"/>
        <v>43585.208333333328</v>
      </c>
      <c r="P387" t="b">
        <v>0</v>
      </c>
      <c r="Q387" t="b">
        <v>0</v>
      </c>
      <c r="R387" t="s">
        <v>68</v>
      </c>
      <c r="S387" s="8" t="str">
        <f t="shared" ref="S387:S450" si="44">LEFT(R387,FIND("/",R387)-1)</f>
        <v>publishing</v>
      </c>
      <c r="T387" s="9" t="str">
        <f t="shared" si="41"/>
        <v>nonfiction</v>
      </c>
      <c r="V387" s="17">
        <f>IF(G387="successful",IF(H387&gt;='Statistical Analysis'!$D$16,"Outlier",0),0)</f>
        <v>0</v>
      </c>
      <c r="W387" s="17">
        <f>IF(G387="failed",IF(H387&gt;='Statistical Analysis'!$E$16,"Outlier",0),0)</f>
        <v>0</v>
      </c>
      <c r="Y387" s="25">
        <f>IF(G387="successful",((H387-'Statistical Analysis'!$D$4)/'Statistical Analysis'!$D$9),0)</f>
        <v>0.22574883623625311</v>
      </c>
      <c r="Z387" s="14">
        <f>IF(G387="failed",((H387-'Statistical Analysis'!$E$4)/'Statistical Analysis'!$E$9),0)</f>
        <v>0</v>
      </c>
      <c r="AC387" s="17">
        <f t="shared" ref="AC387:AC450" si="45">(O387-N387)/30</f>
        <v>1.0666666666666667</v>
      </c>
    </row>
    <row r="388" spans="1:29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43"/>
        <v>0.76423616236162362</v>
      </c>
      <c r="G388" t="s">
        <v>14</v>
      </c>
      <c r="H388">
        <v>1068</v>
      </c>
      <c r="I388" s="6">
        <f t="shared" si="42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ref="N388:N451" si="46">(((L388/60)/60)/24)+DATE(1970,1,1)</f>
        <v>40355.208333333336</v>
      </c>
      <c r="O388" s="13">
        <f t="shared" ref="O388:O451" si="47">(((M388/60)/60)/24)+DATE(1970,1,1)</f>
        <v>40367.208333333336</v>
      </c>
      <c r="P388" t="b">
        <v>0</v>
      </c>
      <c r="Q388" t="b">
        <v>0</v>
      </c>
      <c r="R388" t="s">
        <v>33</v>
      </c>
      <c r="S388" s="8" t="str">
        <f t="shared" si="44"/>
        <v>theater</v>
      </c>
      <c r="T388" s="9" t="str">
        <f t="shared" si="41"/>
        <v>plays</v>
      </c>
      <c r="V388" s="17">
        <f>IF(G388="successful",IF(H388&gt;='Statistical Analysis'!$D$16,"Outlier",0),0)</f>
        <v>0</v>
      </c>
      <c r="W388" s="17">
        <f>IF(G388="failed",IF(H388&gt;='Statistical Analysis'!$E$16,"Outlier",0),0)</f>
        <v>0</v>
      </c>
      <c r="Y388" s="25">
        <f>IF(G388="successful",((H388-'Statistical Analysis'!$D$4)/'Statistical Analysis'!$D$9),0)</f>
        <v>0</v>
      </c>
      <c r="Z388" s="14">
        <f>IF(G388="failed",((H388-'Statistical Analysis'!$E$4)/'Statistical Analysis'!$E$9),0)</f>
        <v>0.50249087663836267</v>
      </c>
      <c r="AC388" s="17">
        <f t="shared" si="45"/>
        <v>0.4</v>
      </c>
    </row>
    <row r="389" spans="1:29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43"/>
        <v>0.39261467889908258</v>
      </c>
      <c r="G389" t="s">
        <v>14</v>
      </c>
      <c r="H389">
        <v>424</v>
      </c>
      <c r="I389" s="6">
        <f t="shared" si="42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46"/>
        <v>41072.208333333336</v>
      </c>
      <c r="O389" s="13">
        <f t="shared" si="47"/>
        <v>41077.208333333336</v>
      </c>
      <c r="P389" t="b">
        <v>0</v>
      </c>
      <c r="Q389" t="b">
        <v>0</v>
      </c>
      <c r="R389" t="s">
        <v>65</v>
      </c>
      <c r="S389" s="8" t="str">
        <f t="shared" si="44"/>
        <v>technology</v>
      </c>
      <c r="T389" s="9" t="str">
        <f t="shared" ref="T389:T452" si="48">RIGHT(R389,LEN(R389)-FIND("/",R389))</f>
        <v>wearables</v>
      </c>
      <c r="V389" s="17">
        <f>IF(G389="successful",IF(H389&gt;='Statistical Analysis'!$D$16,"Outlier",0),0)</f>
        <v>0</v>
      </c>
      <c r="W389" s="17">
        <f>IF(G389="failed",IF(H389&gt;='Statistical Analysis'!$E$16,"Outlier",0),0)</f>
        <v>0</v>
      </c>
      <c r="Y389" s="25">
        <f>IF(G389="successful",((H389-'Statistical Analysis'!$D$4)/'Statistical Analysis'!$D$9),0)</f>
        <v>0</v>
      </c>
      <c r="Z389" s="14">
        <f>IF(G389="failed",((H389-'Statistical Analysis'!$E$4)/'Statistical Analysis'!$E$9),0)</f>
        <v>-0.1683516714745974</v>
      </c>
      <c r="AC389" s="17">
        <f t="shared" si="45"/>
        <v>0.16666666666666666</v>
      </c>
    </row>
    <row r="390" spans="1:29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43"/>
        <v>0.11270034843205574</v>
      </c>
      <c r="G390" t="s">
        <v>74</v>
      </c>
      <c r="H390">
        <v>145</v>
      </c>
      <c r="I390" s="6">
        <f t="shared" si="42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46"/>
        <v>40912.25</v>
      </c>
      <c r="O390" s="13">
        <f t="shared" si="47"/>
        <v>40914.25</v>
      </c>
      <c r="P390" t="b">
        <v>0</v>
      </c>
      <c r="Q390" t="b">
        <v>0</v>
      </c>
      <c r="R390" t="s">
        <v>60</v>
      </c>
      <c r="S390" s="8" t="str">
        <f t="shared" si="44"/>
        <v>music</v>
      </c>
      <c r="T390" s="9" t="str">
        <f t="shared" si="48"/>
        <v>indie rock</v>
      </c>
      <c r="V390" s="17">
        <f>IF(G390="successful",IF(H390&gt;='Statistical Analysis'!$D$16,"Outlier",0),0)</f>
        <v>0</v>
      </c>
      <c r="W390" s="17">
        <f>IF(G390="failed",IF(H390&gt;='Statistical Analysis'!$E$16,"Outlier",0),0)</f>
        <v>0</v>
      </c>
      <c r="Y390" s="25">
        <f>IF(G390="successful",((H390-'Statistical Analysis'!$D$4)/'Statistical Analysis'!$D$9),0)</f>
        <v>0</v>
      </c>
      <c r="Z390" s="14">
        <f>IF(G390="failed",((H390-'Statistical Analysis'!$E$4)/'Statistical Analysis'!$E$9),0)</f>
        <v>0</v>
      </c>
      <c r="AC390" s="17">
        <f t="shared" si="45"/>
        <v>6.6666666666666666E-2</v>
      </c>
    </row>
    <row r="391" spans="1:29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43"/>
        <v>1.2211084337349398</v>
      </c>
      <c r="G391" t="s">
        <v>20</v>
      </c>
      <c r="H391">
        <v>1152</v>
      </c>
      <c r="I391" s="6">
        <f t="shared" si="42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46"/>
        <v>40479.208333333336</v>
      </c>
      <c r="O391" s="13">
        <f t="shared" si="47"/>
        <v>40506.25</v>
      </c>
      <c r="P391" t="b">
        <v>0</v>
      </c>
      <c r="Q391" t="b">
        <v>0</v>
      </c>
      <c r="R391" t="s">
        <v>33</v>
      </c>
      <c r="S391" s="8" t="str">
        <f t="shared" si="44"/>
        <v>theater</v>
      </c>
      <c r="T391" s="9" t="str">
        <f t="shared" si="48"/>
        <v>plays</v>
      </c>
      <c r="V391" s="17">
        <f>IF(G391="successful",IF(H391&gt;='Statistical Analysis'!$D$16,"Outlier",0),0)</f>
        <v>0</v>
      </c>
      <c r="W391" s="17">
        <f>IF(G391="failed",IF(H391&gt;='Statistical Analysis'!$E$16,"Outlier",0),0)</f>
        <v>0</v>
      </c>
      <c r="Y391" s="25">
        <f>IF(G391="successful",((H391-'Statistical Analysis'!$D$4)/'Statistical Analysis'!$D$9),0)</f>
        <v>0.2375948948411572</v>
      </c>
      <c r="Z391" s="14">
        <f>IF(G391="failed",((H391-'Statistical Analysis'!$E$4)/'Statistical Analysis'!$E$9),0)</f>
        <v>0</v>
      </c>
      <c r="AC391" s="17">
        <f t="shared" si="45"/>
        <v>0.90138888888880808</v>
      </c>
    </row>
    <row r="392" spans="1:29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43"/>
        <v>1.8654166666666667</v>
      </c>
      <c r="G392" t="s">
        <v>20</v>
      </c>
      <c r="H392">
        <v>50</v>
      </c>
      <c r="I392" s="6">
        <f t="shared" si="42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46"/>
        <v>41530.208333333336</v>
      </c>
      <c r="O392" s="13">
        <f t="shared" si="47"/>
        <v>41545.208333333336</v>
      </c>
      <c r="P392" t="b">
        <v>0</v>
      </c>
      <c r="Q392" t="b">
        <v>0</v>
      </c>
      <c r="R392" t="s">
        <v>122</v>
      </c>
      <c r="S392" s="8" t="str">
        <f t="shared" si="44"/>
        <v>photography</v>
      </c>
      <c r="T392" s="9" t="str">
        <f t="shared" si="48"/>
        <v>photography books</v>
      </c>
      <c r="V392" s="17">
        <f>IF(G392="successful",IF(H392&gt;='Statistical Analysis'!$D$16,"Outlier",0),0)</f>
        <v>0</v>
      </c>
      <c r="W392" s="17">
        <f>IF(G392="failed",IF(H392&gt;='Statistical Analysis'!$E$16,"Outlier",0),0)</f>
        <v>0</v>
      </c>
      <c r="Y392" s="25">
        <f>IF(G392="successful",((H392-'Statistical Analysis'!$D$4)/'Statistical Analysis'!$D$9),0)</f>
        <v>-0.63269554399913008</v>
      </c>
      <c r="Z392" s="14">
        <f>IF(G392="failed",((H392-'Statistical Analysis'!$E$4)/'Statistical Analysis'!$E$9),0)</f>
        <v>0</v>
      </c>
      <c r="AC392" s="17">
        <f t="shared" si="45"/>
        <v>0.5</v>
      </c>
    </row>
    <row r="393" spans="1:29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43"/>
        <v>7.27317880794702E-2</v>
      </c>
      <c r="G393" t="s">
        <v>14</v>
      </c>
      <c r="H393">
        <v>151</v>
      </c>
      <c r="I393" s="6">
        <f t="shared" si="42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46"/>
        <v>41653.25</v>
      </c>
      <c r="O393" s="13">
        <f t="shared" si="47"/>
        <v>41655.25</v>
      </c>
      <c r="P393" t="b">
        <v>0</v>
      </c>
      <c r="Q393" t="b">
        <v>0</v>
      </c>
      <c r="R393" t="s">
        <v>68</v>
      </c>
      <c r="S393" s="8" t="str">
        <f t="shared" si="44"/>
        <v>publishing</v>
      </c>
      <c r="T393" s="9" t="str">
        <f t="shared" si="48"/>
        <v>nonfiction</v>
      </c>
      <c r="V393" s="17">
        <f>IF(G393="successful",IF(H393&gt;='Statistical Analysis'!$D$16,"Outlier",0),0)</f>
        <v>0</v>
      </c>
      <c r="W393" s="17">
        <f>IF(G393="failed",IF(H393&gt;='Statistical Analysis'!$E$16,"Outlier",0),0)</f>
        <v>0</v>
      </c>
      <c r="Y393" s="25">
        <f>IF(G393="successful",((H393-'Statistical Analysis'!$D$4)/'Statistical Analysis'!$D$9),0)</f>
        <v>0</v>
      </c>
      <c r="Z393" s="14">
        <f>IF(G393="failed",((H393-'Statistical Analysis'!$E$4)/'Statistical Analysis'!$E$9),0)</f>
        <v>-0.45273057773987396</v>
      </c>
      <c r="AC393" s="17">
        <f t="shared" si="45"/>
        <v>6.6666666666666666E-2</v>
      </c>
    </row>
    <row r="394" spans="1:29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43"/>
        <v>0.65642371234207963</v>
      </c>
      <c r="G394" t="s">
        <v>14</v>
      </c>
      <c r="H394">
        <v>1608</v>
      </c>
      <c r="I394" s="6">
        <f t="shared" si="42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46"/>
        <v>40549.25</v>
      </c>
      <c r="O394" s="13">
        <f t="shared" si="47"/>
        <v>40551.25</v>
      </c>
      <c r="P394" t="b">
        <v>0</v>
      </c>
      <c r="Q394" t="b">
        <v>0</v>
      </c>
      <c r="R394" t="s">
        <v>65</v>
      </c>
      <c r="S394" s="8" t="str">
        <f t="shared" si="44"/>
        <v>technology</v>
      </c>
      <c r="T394" s="9" t="str">
        <f t="shared" si="48"/>
        <v>wearables</v>
      </c>
      <c r="V394" s="17">
        <f>IF(G394="successful",IF(H394&gt;='Statistical Analysis'!$D$16,"Outlier",0),0)</f>
        <v>0</v>
      </c>
      <c r="W394" s="17">
        <f>IF(G394="failed",IF(H394&gt;='Statistical Analysis'!$E$16,"Outlier",0),0)</f>
        <v>0</v>
      </c>
      <c r="Y394" s="25">
        <f>IF(G394="successful",((H394-'Statistical Analysis'!$D$4)/'Statistical Analysis'!$D$9),0)</f>
        <v>0</v>
      </c>
      <c r="Z394" s="14">
        <f>IF(G394="failed",((H394-'Statistical Analysis'!$E$4)/'Statistical Analysis'!$E$9),0)</f>
        <v>1.0649986033169319</v>
      </c>
      <c r="AC394" s="17">
        <f t="shared" si="45"/>
        <v>6.6666666666666666E-2</v>
      </c>
    </row>
    <row r="395" spans="1:29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43"/>
        <v>2.2896178343949045</v>
      </c>
      <c r="G395" t="s">
        <v>20</v>
      </c>
      <c r="H395">
        <v>3059</v>
      </c>
      <c r="I395" s="6">
        <f t="shared" si="42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46"/>
        <v>42933.208333333328</v>
      </c>
      <c r="O395" s="13">
        <f t="shared" si="47"/>
        <v>42934.208333333328</v>
      </c>
      <c r="P395" t="b">
        <v>0</v>
      </c>
      <c r="Q395" t="b">
        <v>0</v>
      </c>
      <c r="R395" t="s">
        <v>159</v>
      </c>
      <c r="S395" s="8" t="str">
        <f t="shared" si="44"/>
        <v>music</v>
      </c>
      <c r="T395" s="9" t="str">
        <f t="shared" si="48"/>
        <v>jazz</v>
      </c>
      <c r="V395" s="17" t="str">
        <f>IF(G395="successful",IF(H395&gt;='Statistical Analysis'!$D$16,"Outlier",0),0)</f>
        <v>Outlier</v>
      </c>
      <c r="W395" s="17">
        <f>IF(G395="failed",IF(H395&gt;='Statistical Analysis'!$E$16,"Outlier",0),0)</f>
        <v>0</v>
      </c>
      <c r="Y395" s="25">
        <f>IF(G395="successful",((H395-'Statistical Analysis'!$D$4)/'Statistical Analysis'!$D$9),0)</f>
        <v>1.7436238121446306</v>
      </c>
      <c r="Z395" s="14">
        <f>IF(G395="failed",((H395-'Statistical Analysis'!$E$4)/'Statistical Analysis'!$E$9),0)</f>
        <v>0</v>
      </c>
      <c r="AC395" s="17">
        <f t="shared" si="45"/>
        <v>3.3333333333333333E-2</v>
      </c>
    </row>
    <row r="396" spans="1:29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43"/>
        <v>4.6937499999999996</v>
      </c>
      <c r="G396" t="s">
        <v>20</v>
      </c>
      <c r="H396">
        <v>34</v>
      </c>
      <c r="I396" s="6">
        <f t="shared" si="42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46"/>
        <v>41484.208333333336</v>
      </c>
      <c r="O396" s="13">
        <f t="shared" si="47"/>
        <v>41494.208333333336</v>
      </c>
      <c r="P396" t="b">
        <v>0</v>
      </c>
      <c r="Q396" t="b">
        <v>1</v>
      </c>
      <c r="R396" t="s">
        <v>42</v>
      </c>
      <c r="S396" s="8" t="str">
        <f t="shared" si="44"/>
        <v>film &amp; video</v>
      </c>
      <c r="T396" s="9" t="str">
        <f t="shared" si="48"/>
        <v>documentary</v>
      </c>
      <c r="V396" s="17">
        <f>IF(G396="successful",IF(H396&gt;='Statistical Analysis'!$D$16,"Outlier",0),0)</f>
        <v>0</v>
      </c>
      <c r="W396" s="17">
        <f>IF(G396="failed",IF(H396&gt;='Statistical Analysis'!$E$16,"Outlier",0),0)</f>
        <v>0</v>
      </c>
      <c r="Y396" s="25">
        <f>IF(G396="successful",((H396-'Statistical Analysis'!$D$4)/'Statistical Analysis'!$D$9),0)</f>
        <v>-0.6453313398443612</v>
      </c>
      <c r="Z396" s="14">
        <f>IF(G396="failed",((H396-'Statistical Analysis'!$E$4)/'Statistical Analysis'!$E$9),0)</f>
        <v>0</v>
      </c>
      <c r="AC396" s="17">
        <f t="shared" si="45"/>
        <v>0.33333333333333331</v>
      </c>
    </row>
    <row r="397" spans="1:29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43"/>
        <v>1.3011267605633803</v>
      </c>
      <c r="G397" t="s">
        <v>20</v>
      </c>
      <c r="H397">
        <v>220</v>
      </c>
      <c r="I397" s="6">
        <f t="shared" si="42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46"/>
        <v>40885.25</v>
      </c>
      <c r="O397" s="13">
        <f t="shared" si="47"/>
        <v>40886.25</v>
      </c>
      <c r="P397" t="b">
        <v>1</v>
      </c>
      <c r="Q397" t="b">
        <v>0</v>
      </c>
      <c r="R397" t="s">
        <v>33</v>
      </c>
      <c r="S397" s="8" t="str">
        <f t="shared" si="44"/>
        <v>theater</v>
      </c>
      <c r="T397" s="9" t="str">
        <f t="shared" si="48"/>
        <v>plays</v>
      </c>
      <c r="V397" s="17">
        <f>IF(G397="successful",IF(H397&gt;='Statistical Analysis'!$D$16,"Outlier",0),0)</f>
        <v>0</v>
      </c>
      <c r="W397" s="17">
        <f>IF(G397="failed",IF(H397&gt;='Statistical Analysis'!$E$16,"Outlier",0),0)</f>
        <v>0</v>
      </c>
      <c r="Y397" s="25">
        <f>IF(G397="successful",((H397-'Statistical Analysis'!$D$4)/'Statistical Analysis'!$D$9),0)</f>
        <v>-0.49844021314355041</v>
      </c>
      <c r="Z397" s="14">
        <f>IF(G397="failed",((H397-'Statistical Analysis'!$E$4)/'Statistical Analysis'!$E$9),0)</f>
        <v>0</v>
      </c>
      <c r="AC397" s="17">
        <f t="shared" si="45"/>
        <v>3.3333333333333333E-2</v>
      </c>
    </row>
    <row r="398" spans="1:29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43"/>
        <v>1.6705422993492407</v>
      </c>
      <c r="G398" t="s">
        <v>20</v>
      </c>
      <c r="H398">
        <v>1604</v>
      </c>
      <c r="I398" s="6">
        <f t="shared" si="42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46"/>
        <v>43378.208333333328</v>
      </c>
      <c r="O398" s="13">
        <f t="shared" si="47"/>
        <v>43386.208333333328</v>
      </c>
      <c r="P398" t="b">
        <v>0</v>
      </c>
      <c r="Q398" t="b">
        <v>0</v>
      </c>
      <c r="R398" t="s">
        <v>53</v>
      </c>
      <c r="S398" s="8" t="str">
        <f t="shared" si="44"/>
        <v>film &amp; video</v>
      </c>
      <c r="T398" s="9" t="str">
        <f t="shared" si="48"/>
        <v>drama</v>
      </c>
      <c r="V398" s="17">
        <f>IF(G398="successful",IF(H398&gt;='Statistical Analysis'!$D$16,"Outlier",0),0)</f>
        <v>0</v>
      </c>
      <c r="W398" s="17">
        <f>IF(G398="failed",IF(H398&gt;='Statistical Analysis'!$E$16,"Outlier",0),0)</f>
        <v>0</v>
      </c>
      <c r="Y398" s="25">
        <f>IF(G398="successful",((H398-'Statistical Analysis'!$D$4)/'Statistical Analysis'!$D$9),0)</f>
        <v>0.59455612746893383</v>
      </c>
      <c r="Z398" s="14">
        <f>IF(G398="failed",((H398-'Statistical Analysis'!$E$4)/'Statistical Analysis'!$E$9),0)</f>
        <v>0</v>
      </c>
      <c r="AC398" s="17">
        <f t="shared" si="45"/>
        <v>0.26666666666666666</v>
      </c>
    </row>
    <row r="399" spans="1:29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43"/>
        <v>1.738641975308642</v>
      </c>
      <c r="G399" t="s">
        <v>20</v>
      </c>
      <c r="H399">
        <v>454</v>
      </c>
      <c r="I399" s="6">
        <f t="shared" si="42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46"/>
        <v>41417.208333333336</v>
      </c>
      <c r="O399" s="13">
        <f t="shared" si="47"/>
        <v>41423.208333333336</v>
      </c>
      <c r="P399" t="b">
        <v>0</v>
      </c>
      <c r="Q399" t="b">
        <v>0</v>
      </c>
      <c r="R399" t="s">
        <v>23</v>
      </c>
      <c r="S399" s="8" t="str">
        <f t="shared" si="44"/>
        <v>music</v>
      </c>
      <c r="T399" s="9" t="str">
        <f t="shared" si="48"/>
        <v>rock</v>
      </c>
      <c r="V399" s="17">
        <f>IF(G399="successful",IF(H399&gt;='Statistical Analysis'!$D$16,"Outlier",0),0)</f>
        <v>0</v>
      </c>
      <c r="W399" s="17">
        <f>IF(G399="failed",IF(H399&gt;='Statistical Analysis'!$E$16,"Outlier",0),0)</f>
        <v>0</v>
      </c>
      <c r="Y399" s="25">
        <f>IF(G399="successful",((H399-'Statistical Analysis'!$D$4)/'Statistical Analysis'!$D$9),0)</f>
        <v>-0.31364169890704657</v>
      </c>
      <c r="Z399" s="14">
        <f>IF(G399="failed",((H399-'Statistical Analysis'!$E$4)/'Statistical Analysis'!$E$9),0)</f>
        <v>0</v>
      </c>
      <c r="AC399" s="17">
        <f t="shared" si="45"/>
        <v>0.2</v>
      </c>
    </row>
    <row r="400" spans="1:29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43"/>
        <v>7.1776470588235295</v>
      </c>
      <c r="G400" t="s">
        <v>20</v>
      </c>
      <c r="H400">
        <v>123</v>
      </c>
      <c r="I400" s="6">
        <f t="shared" si="42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46"/>
        <v>43228.208333333328</v>
      </c>
      <c r="O400" s="13">
        <f t="shared" si="47"/>
        <v>43230.208333333328</v>
      </c>
      <c r="P400" t="b">
        <v>0</v>
      </c>
      <c r="Q400" t="b">
        <v>1</v>
      </c>
      <c r="R400" t="s">
        <v>71</v>
      </c>
      <c r="S400" s="8" t="str">
        <f t="shared" si="44"/>
        <v>film &amp; video</v>
      </c>
      <c r="T400" s="9" t="str">
        <f t="shared" si="48"/>
        <v>animation</v>
      </c>
      <c r="V400" s="17">
        <f>IF(G400="successful",IF(H400&gt;='Statistical Analysis'!$D$16,"Outlier",0),0)</f>
        <v>0</v>
      </c>
      <c r="W400" s="17">
        <f>IF(G400="failed",IF(H400&gt;='Statistical Analysis'!$E$16,"Outlier",0),0)</f>
        <v>0</v>
      </c>
      <c r="Y400" s="25">
        <f>IF(G400="successful",((H400-'Statistical Analysis'!$D$4)/'Statistical Analysis'!$D$9),0)</f>
        <v>-0.57504472545526353</v>
      </c>
      <c r="Z400" s="14">
        <f>IF(G400="failed",((H400-'Statistical Analysis'!$E$4)/'Statistical Analysis'!$E$9),0)</f>
        <v>0</v>
      </c>
      <c r="AC400" s="17">
        <f t="shared" si="45"/>
        <v>6.6666666666666666E-2</v>
      </c>
    </row>
    <row r="401" spans="1:29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43"/>
        <v>0.63850976361767731</v>
      </c>
      <c r="G401" t="s">
        <v>14</v>
      </c>
      <c r="H401">
        <v>941</v>
      </c>
      <c r="I401" s="6">
        <f t="shared" si="42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46"/>
        <v>40576.25</v>
      </c>
      <c r="O401" s="13">
        <f t="shared" si="47"/>
        <v>40583.25</v>
      </c>
      <c r="P401" t="b">
        <v>0</v>
      </c>
      <c r="Q401" t="b">
        <v>0</v>
      </c>
      <c r="R401" t="s">
        <v>60</v>
      </c>
      <c r="S401" s="8" t="str">
        <f t="shared" si="44"/>
        <v>music</v>
      </c>
      <c r="T401" s="9" t="str">
        <f t="shared" si="48"/>
        <v>indie rock</v>
      </c>
      <c r="V401" s="17">
        <f>IF(G401="successful",IF(H401&gt;='Statistical Analysis'!$D$16,"Outlier",0),0)</f>
        <v>0</v>
      </c>
      <c r="W401" s="17">
        <f>IF(G401="failed",IF(H401&gt;='Statistical Analysis'!$E$16,"Outlier",0),0)</f>
        <v>0</v>
      </c>
      <c r="Y401" s="25">
        <f>IF(G401="successful",((H401-'Statistical Analysis'!$D$4)/'Statistical Analysis'!$D$9),0)</f>
        <v>0</v>
      </c>
      <c r="Z401" s="14">
        <f>IF(G401="failed",((H401-'Statistical Analysis'!$E$4)/'Statistical Analysis'!$E$9),0)</f>
        <v>0.37019739277136593</v>
      </c>
      <c r="AC401" s="17">
        <f t="shared" si="45"/>
        <v>0.23333333333333334</v>
      </c>
    </row>
    <row r="402" spans="1:29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43"/>
        <v>0.02</v>
      </c>
      <c r="G402" t="s">
        <v>14</v>
      </c>
      <c r="H402">
        <v>1</v>
      </c>
      <c r="I402" s="6">
        <f t="shared" si="42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46"/>
        <v>41502.208333333336</v>
      </c>
      <c r="O402" s="13">
        <f t="shared" si="47"/>
        <v>41524.208333333336</v>
      </c>
      <c r="P402" t="b">
        <v>0</v>
      </c>
      <c r="Q402" t="b">
        <v>1</v>
      </c>
      <c r="R402" t="s">
        <v>122</v>
      </c>
      <c r="S402" s="8" t="str">
        <f t="shared" si="44"/>
        <v>photography</v>
      </c>
      <c r="T402" s="9" t="str">
        <f t="shared" si="48"/>
        <v>photography books</v>
      </c>
      <c r="V402" s="17">
        <f>IF(G402="successful",IF(H402&gt;='Statistical Analysis'!$D$16,"Outlier",0),0)</f>
        <v>0</v>
      </c>
      <c r="W402" s="17">
        <f>IF(G402="failed",IF(H402&gt;='Statistical Analysis'!$E$16,"Outlier",0),0)</f>
        <v>0</v>
      </c>
      <c r="Y402" s="25">
        <f>IF(G402="successful",((H402-'Statistical Analysis'!$D$4)/'Statistical Analysis'!$D$9),0)</f>
        <v>0</v>
      </c>
      <c r="Z402" s="14">
        <f>IF(G402="failed",((H402-'Statistical Analysis'!$E$4)/'Statistical Analysis'!$E$9),0)</f>
        <v>-0.60898272403947651</v>
      </c>
      <c r="AC402" s="17">
        <f t="shared" si="45"/>
        <v>0.73333333333333328</v>
      </c>
    </row>
    <row r="403" spans="1:29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43"/>
        <v>15.302222222222222</v>
      </c>
      <c r="G403" t="s">
        <v>20</v>
      </c>
      <c r="H403">
        <v>299</v>
      </c>
      <c r="I403" s="6">
        <f t="shared" si="42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46"/>
        <v>43765.208333333328</v>
      </c>
      <c r="O403" s="13">
        <f t="shared" si="47"/>
        <v>43765.208333333328</v>
      </c>
      <c r="P403" t="b">
        <v>0</v>
      </c>
      <c r="Q403" t="b">
        <v>0</v>
      </c>
      <c r="R403" t="s">
        <v>33</v>
      </c>
      <c r="S403" s="8" t="str">
        <f t="shared" si="44"/>
        <v>theater</v>
      </c>
      <c r="T403" s="9" t="str">
        <f t="shared" si="48"/>
        <v>plays</v>
      </c>
      <c r="V403" s="17">
        <f>IF(G403="successful",IF(H403&gt;='Statistical Analysis'!$D$16,"Outlier",0),0)</f>
        <v>0</v>
      </c>
      <c r="W403" s="17">
        <f>IF(G403="failed",IF(H403&gt;='Statistical Analysis'!$E$16,"Outlier",0),0)</f>
        <v>0</v>
      </c>
      <c r="Y403" s="25">
        <f>IF(G403="successful",((H403-'Statistical Analysis'!$D$4)/'Statistical Analysis'!$D$9),0)</f>
        <v>-0.43605097115772218</v>
      </c>
      <c r="Z403" s="14">
        <f>IF(G403="failed",((H403-'Statistical Analysis'!$E$4)/'Statistical Analysis'!$E$9),0)</f>
        <v>0</v>
      </c>
      <c r="AC403" s="17">
        <f t="shared" si="45"/>
        <v>0</v>
      </c>
    </row>
    <row r="404" spans="1:29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43"/>
        <v>0.40356164383561643</v>
      </c>
      <c r="G404" t="s">
        <v>14</v>
      </c>
      <c r="H404">
        <v>40</v>
      </c>
      <c r="I404" s="6">
        <f t="shared" si="42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46"/>
        <v>40914.25</v>
      </c>
      <c r="O404" s="13">
        <f t="shared" si="47"/>
        <v>40961.25</v>
      </c>
      <c r="P404" t="b">
        <v>0</v>
      </c>
      <c r="Q404" t="b">
        <v>1</v>
      </c>
      <c r="R404" t="s">
        <v>100</v>
      </c>
      <c r="S404" s="8" t="str">
        <f t="shared" si="44"/>
        <v>film &amp; video</v>
      </c>
      <c r="T404" s="9" t="str">
        <f t="shared" si="48"/>
        <v>shorts</v>
      </c>
      <c r="V404" s="17">
        <f>IF(G404="successful",IF(H404&gt;='Statistical Analysis'!$D$16,"Outlier",0),0)</f>
        <v>0</v>
      </c>
      <c r="W404" s="17">
        <f>IF(G404="failed",IF(H404&gt;='Statistical Analysis'!$E$16,"Outlier",0),0)</f>
        <v>0</v>
      </c>
      <c r="Y404" s="25">
        <f>IF(G404="successful",((H404-'Statistical Analysis'!$D$4)/'Statistical Analysis'!$D$9),0)</f>
        <v>0</v>
      </c>
      <c r="Z404" s="14">
        <f>IF(G404="failed",((H404-'Statistical Analysis'!$E$4)/'Statistical Analysis'!$E$9),0)</f>
        <v>-0.56835716600157982</v>
      </c>
      <c r="AC404" s="17">
        <f t="shared" si="45"/>
        <v>1.5666666666666667</v>
      </c>
    </row>
    <row r="405" spans="1:29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43"/>
        <v>0.86220633299284988</v>
      </c>
      <c r="G405" t="s">
        <v>14</v>
      </c>
      <c r="H405">
        <v>3015</v>
      </c>
      <c r="I405" s="6">
        <f t="shared" si="42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46"/>
        <v>40310.208333333336</v>
      </c>
      <c r="O405" s="13">
        <f t="shared" si="47"/>
        <v>40346.208333333336</v>
      </c>
      <c r="P405" t="b">
        <v>0</v>
      </c>
      <c r="Q405" t="b">
        <v>1</v>
      </c>
      <c r="R405" t="s">
        <v>33</v>
      </c>
      <c r="S405" s="8" t="str">
        <f t="shared" si="44"/>
        <v>theater</v>
      </c>
      <c r="T405" s="9" t="str">
        <f t="shared" si="48"/>
        <v>plays</v>
      </c>
      <c r="V405" s="17">
        <f>IF(G405="successful",IF(H405&gt;='Statistical Analysis'!$D$16,"Outlier",0),0)</f>
        <v>0</v>
      </c>
      <c r="W405" s="17" t="str">
        <f>IF(G405="failed",IF(H405&gt;='Statistical Analysis'!$E$16,"Outlier",0),0)</f>
        <v>Outlier</v>
      </c>
      <c r="Y405" s="25">
        <f>IF(G405="successful",((H405-'Statistical Analysis'!$D$4)/'Statistical Analysis'!$D$9),0)</f>
        <v>0</v>
      </c>
      <c r="Z405" s="14">
        <f>IF(G405="failed",((H405-'Statistical Analysis'!$E$4)/'Statistical Analysis'!$E$9),0)</f>
        <v>2.5306437356072031</v>
      </c>
      <c r="AC405" s="17">
        <f t="shared" si="45"/>
        <v>1.2</v>
      </c>
    </row>
    <row r="406" spans="1:29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43"/>
        <v>3.1558486707566464</v>
      </c>
      <c r="G406" t="s">
        <v>20</v>
      </c>
      <c r="H406">
        <v>2237</v>
      </c>
      <c r="I406" s="6">
        <f t="shared" si="42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46"/>
        <v>43053.25</v>
      </c>
      <c r="O406" s="13">
        <f t="shared" si="47"/>
        <v>43056.25</v>
      </c>
      <c r="P406" t="b">
        <v>0</v>
      </c>
      <c r="Q406" t="b">
        <v>0</v>
      </c>
      <c r="R406" t="s">
        <v>33</v>
      </c>
      <c r="S406" s="8" t="str">
        <f t="shared" si="44"/>
        <v>theater</v>
      </c>
      <c r="T406" s="9" t="str">
        <f t="shared" si="48"/>
        <v>plays</v>
      </c>
      <c r="V406" s="17">
        <f>IF(G406="successful",IF(H406&gt;='Statistical Analysis'!$D$16,"Outlier",0),0)</f>
        <v>0</v>
      </c>
      <c r="W406" s="17">
        <f>IF(G406="failed",IF(H406&gt;='Statistical Analysis'!$E$16,"Outlier",0),0)</f>
        <v>0</v>
      </c>
      <c r="Y406" s="25">
        <f>IF(G406="successful",((H406-'Statistical Analysis'!$D$4)/'Statistical Analysis'!$D$9),0)</f>
        <v>1.0944598005958865</v>
      </c>
      <c r="Z406" s="14">
        <f>IF(G406="failed",((H406-'Statistical Analysis'!$E$4)/'Statistical Analysis'!$E$9),0)</f>
        <v>0</v>
      </c>
      <c r="AC406" s="17">
        <f t="shared" si="45"/>
        <v>0.1</v>
      </c>
    </row>
    <row r="407" spans="1:29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43"/>
        <v>0.89618243243243245</v>
      </c>
      <c r="G407" t="s">
        <v>14</v>
      </c>
      <c r="H407">
        <v>435</v>
      </c>
      <c r="I407" s="6">
        <f t="shared" si="42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46"/>
        <v>43255.208333333328</v>
      </c>
      <c r="O407" s="13">
        <f t="shared" si="47"/>
        <v>43305.208333333328</v>
      </c>
      <c r="P407" t="b">
        <v>0</v>
      </c>
      <c r="Q407" t="b">
        <v>0</v>
      </c>
      <c r="R407" t="s">
        <v>33</v>
      </c>
      <c r="S407" s="8" t="str">
        <f t="shared" si="44"/>
        <v>theater</v>
      </c>
      <c r="T407" s="9" t="str">
        <f t="shared" si="48"/>
        <v>plays</v>
      </c>
      <c r="V407" s="17">
        <f>IF(G407="successful",IF(H407&gt;='Statistical Analysis'!$D$16,"Outlier",0),0)</f>
        <v>0</v>
      </c>
      <c r="W407" s="17">
        <f>IF(G407="failed",IF(H407&gt;='Statistical Analysis'!$E$16,"Outlier",0),0)</f>
        <v>0</v>
      </c>
      <c r="Y407" s="25">
        <f>IF(G407="successful",((H407-'Statistical Analysis'!$D$4)/'Statistical Analysis'!$D$9),0)</f>
        <v>0</v>
      </c>
      <c r="Z407" s="14">
        <f>IF(G407="failed",((H407-'Statistical Analysis'!$E$4)/'Statistical Analysis'!$E$9),0)</f>
        <v>-0.1568931807459599</v>
      </c>
      <c r="AC407" s="17">
        <f t="shared" si="45"/>
        <v>1.6666666666666667</v>
      </c>
    </row>
    <row r="408" spans="1:29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43"/>
        <v>1.8214503816793892</v>
      </c>
      <c r="G408" t="s">
        <v>20</v>
      </c>
      <c r="H408">
        <v>645</v>
      </c>
      <c r="I408" s="6">
        <f t="shared" si="42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46"/>
        <v>41304.25</v>
      </c>
      <c r="O408" s="13">
        <f t="shared" si="47"/>
        <v>41316.25</v>
      </c>
      <c r="P408" t="b">
        <v>1</v>
      </c>
      <c r="Q408" t="b">
        <v>0</v>
      </c>
      <c r="R408" t="s">
        <v>42</v>
      </c>
      <c r="S408" s="8" t="str">
        <f t="shared" si="44"/>
        <v>film &amp; video</v>
      </c>
      <c r="T408" s="9" t="str">
        <f t="shared" si="48"/>
        <v>documentary</v>
      </c>
      <c r="V408" s="17">
        <f>IF(G408="successful",IF(H408&gt;='Statistical Analysis'!$D$16,"Outlier",0),0)</f>
        <v>0</v>
      </c>
      <c r="W408" s="17">
        <f>IF(G408="failed",IF(H408&gt;='Statistical Analysis'!$E$16,"Outlier",0),0)</f>
        <v>0</v>
      </c>
      <c r="Y408" s="25">
        <f>IF(G408="successful",((H408-'Statistical Analysis'!$D$4)/'Statistical Analysis'!$D$9),0)</f>
        <v>-0.16280188600460113</v>
      </c>
      <c r="Z408" s="14">
        <f>IF(G408="failed",((H408-'Statistical Analysis'!$E$4)/'Statistical Analysis'!$E$9),0)</f>
        <v>0</v>
      </c>
      <c r="AC408" s="17">
        <f t="shared" si="45"/>
        <v>0.4</v>
      </c>
    </row>
    <row r="409" spans="1:29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43"/>
        <v>3.5588235294117645</v>
      </c>
      <c r="G409" t="s">
        <v>20</v>
      </c>
      <c r="H409">
        <v>484</v>
      </c>
      <c r="I409" s="6">
        <f t="shared" si="42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46"/>
        <v>43751.208333333328</v>
      </c>
      <c r="O409" s="13">
        <f t="shared" si="47"/>
        <v>43758.208333333328</v>
      </c>
      <c r="P409" t="b">
        <v>0</v>
      </c>
      <c r="Q409" t="b">
        <v>0</v>
      </c>
      <c r="R409" t="s">
        <v>33</v>
      </c>
      <c r="S409" s="8" t="str">
        <f t="shared" si="44"/>
        <v>theater</v>
      </c>
      <c r="T409" s="9" t="str">
        <f t="shared" si="48"/>
        <v>plays</v>
      </c>
      <c r="V409" s="17">
        <f>IF(G409="successful",IF(H409&gt;='Statistical Analysis'!$D$16,"Outlier",0),0)</f>
        <v>0</v>
      </c>
      <c r="W409" s="17">
        <f>IF(G409="failed",IF(H409&gt;='Statistical Analysis'!$E$16,"Outlier",0),0)</f>
        <v>0</v>
      </c>
      <c r="Y409" s="25">
        <f>IF(G409="successful",((H409-'Statistical Analysis'!$D$4)/'Statistical Analysis'!$D$9),0)</f>
        <v>-0.28994958169723839</v>
      </c>
      <c r="Z409" s="14">
        <f>IF(G409="failed",((H409-'Statistical Analysis'!$E$4)/'Statistical Analysis'!$E$9),0)</f>
        <v>0</v>
      </c>
      <c r="AC409" s="17">
        <f t="shared" si="45"/>
        <v>0.23333333333333334</v>
      </c>
    </row>
    <row r="410" spans="1:29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43"/>
        <v>1.3183695652173912</v>
      </c>
      <c r="G410" t="s">
        <v>20</v>
      </c>
      <c r="H410">
        <v>154</v>
      </c>
      <c r="I410" s="6">
        <f t="shared" si="42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46"/>
        <v>42541.208333333328</v>
      </c>
      <c r="O410" s="13">
        <f t="shared" si="47"/>
        <v>42561.208333333328</v>
      </c>
      <c r="P410" t="b">
        <v>0</v>
      </c>
      <c r="Q410" t="b">
        <v>0</v>
      </c>
      <c r="R410" t="s">
        <v>42</v>
      </c>
      <c r="S410" s="8" t="str">
        <f t="shared" si="44"/>
        <v>film &amp; video</v>
      </c>
      <c r="T410" s="9" t="str">
        <f t="shared" si="48"/>
        <v>documentary</v>
      </c>
      <c r="V410" s="17">
        <f>IF(G410="successful",IF(H410&gt;='Statistical Analysis'!$D$16,"Outlier",0),0)</f>
        <v>0</v>
      </c>
      <c r="W410" s="17">
        <f>IF(G410="failed",IF(H410&gt;='Statistical Analysis'!$E$16,"Outlier",0),0)</f>
        <v>0</v>
      </c>
      <c r="Y410" s="25">
        <f>IF(G410="successful",((H410-'Statistical Analysis'!$D$4)/'Statistical Analysis'!$D$9),0)</f>
        <v>-0.55056287100512846</v>
      </c>
      <c r="Z410" s="14">
        <f>IF(G410="failed",((H410-'Statistical Analysis'!$E$4)/'Statistical Analysis'!$E$9),0)</f>
        <v>0</v>
      </c>
      <c r="AC410" s="17">
        <f t="shared" si="45"/>
        <v>0.66666666666666663</v>
      </c>
    </row>
    <row r="411" spans="1:29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43"/>
        <v>0.46315634218289087</v>
      </c>
      <c r="G411" t="s">
        <v>14</v>
      </c>
      <c r="H411">
        <v>714</v>
      </c>
      <c r="I411" s="6">
        <f t="shared" si="42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46"/>
        <v>42843.208333333328</v>
      </c>
      <c r="O411" s="13">
        <f t="shared" si="47"/>
        <v>42847.208333333328</v>
      </c>
      <c r="P411" t="b">
        <v>0</v>
      </c>
      <c r="Q411" t="b">
        <v>0</v>
      </c>
      <c r="R411" t="s">
        <v>23</v>
      </c>
      <c r="S411" s="8" t="str">
        <f t="shared" si="44"/>
        <v>music</v>
      </c>
      <c r="T411" s="9" t="str">
        <f t="shared" si="48"/>
        <v>rock</v>
      </c>
      <c r="V411" s="17">
        <f>IF(G411="successful",IF(H411&gt;='Statistical Analysis'!$D$16,"Outlier",0),0)</f>
        <v>0</v>
      </c>
      <c r="W411" s="17">
        <f>IF(G411="failed",IF(H411&gt;='Statistical Analysis'!$E$16,"Outlier",0),0)</f>
        <v>0</v>
      </c>
      <c r="Y411" s="25">
        <f>IF(G411="successful",((H411-'Statistical Analysis'!$D$4)/'Statistical Analysis'!$D$9),0)</f>
        <v>0</v>
      </c>
      <c r="Z411" s="14">
        <f>IF(G411="failed",((H411-'Statistical Analysis'!$E$4)/'Statistical Analysis'!$E$9),0)</f>
        <v>0.13373581137130078</v>
      </c>
      <c r="AC411" s="17">
        <f t="shared" si="45"/>
        <v>0.13333333333333333</v>
      </c>
    </row>
    <row r="412" spans="1:29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43"/>
        <v>0.36132726089785294</v>
      </c>
      <c r="G412" t="s">
        <v>47</v>
      </c>
      <c r="H412">
        <v>1111</v>
      </c>
      <c r="I412" s="6">
        <f t="shared" si="42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46"/>
        <v>42122.208333333328</v>
      </c>
      <c r="O412" s="13">
        <f t="shared" si="47"/>
        <v>42122.208333333328</v>
      </c>
      <c r="P412" t="b">
        <v>0</v>
      </c>
      <c r="Q412" t="b">
        <v>0</v>
      </c>
      <c r="R412" t="s">
        <v>292</v>
      </c>
      <c r="S412" s="8" t="str">
        <f t="shared" si="44"/>
        <v>games</v>
      </c>
      <c r="T412" s="9" t="str">
        <f t="shared" si="48"/>
        <v>mobile games</v>
      </c>
      <c r="V412" s="17">
        <f>IF(G412="successful",IF(H412&gt;='Statistical Analysis'!$D$16,"Outlier",0),0)</f>
        <v>0</v>
      </c>
      <c r="W412" s="17">
        <f>IF(G412="failed",IF(H412&gt;='Statistical Analysis'!$E$16,"Outlier",0),0)</f>
        <v>0</v>
      </c>
      <c r="Y412" s="25">
        <f>IF(G412="successful",((H412-'Statistical Analysis'!$D$4)/'Statistical Analysis'!$D$9),0)</f>
        <v>0</v>
      </c>
      <c r="Z412" s="14">
        <f>IF(G412="failed",((H412-'Statistical Analysis'!$E$4)/'Statistical Analysis'!$E$9),0)</f>
        <v>0</v>
      </c>
      <c r="AC412" s="17">
        <f t="shared" si="45"/>
        <v>0</v>
      </c>
    </row>
    <row r="413" spans="1:29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43"/>
        <v>1.0462820512820512</v>
      </c>
      <c r="G413" t="s">
        <v>20</v>
      </c>
      <c r="H413">
        <v>82</v>
      </c>
      <c r="I413" s="6">
        <f t="shared" si="42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46"/>
        <v>42884.208333333328</v>
      </c>
      <c r="O413" s="13">
        <f t="shared" si="47"/>
        <v>42886.208333333328</v>
      </c>
      <c r="P413" t="b">
        <v>0</v>
      </c>
      <c r="Q413" t="b">
        <v>0</v>
      </c>
      <c r="R413" t="s">
        <v>33</v>
      </c>
      <c r="S413" s="8" t="str">
        <f t="shared" si="44"/>
        <v>theater</v>
      </c>
      <c r="T413" s="9" t="str">
        <f t="shared" si="48"/>
        <v>plays</v>
      </c>
      <c r="V413" s="17">
        <f>IF(G413="successful",IF(H413&gt;='Statistical Analysis'!$D$16,"Outlier",0),0)</f>
        <v>0</v>
      </c>
      <c r="W413" s="17">
        <f>IF(G413="failed",IF(H413&gt;='Statistical Analysis'!$E$16,"Outlier",0),0)</f>
        <v>0</v>
      </c>
      <c r="Y413" s="25">
        <f>IF(G413="successful",((H413-'Statistical Analysis'!$D$4)/'Statistical Analysis'!$D$9),0)</f>
        <v>-0.60742395230866808</v>
      </c>
      <c r="Z413" s="14">
        <f>IF(G413="failed",((H413-'Statistical Analysis'!$E$4)/'Statistical Analysis'!$E$9),0)</f>
        <v>0</v>
      </c>
      <c r="AC413" s="17">
        <f t="shared" si="45"/>
        <v>6.6666666666666666E-2</v>
      </c>
    </row>
    <row r="414" spans="1:29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43"/>
        <v>6.6885714285714286</v>
      </c>
      <c r="G414" t="s">
        <v>20</v>
      </c>
      <c r="H414">
        <v>134</v>
      </c>
      <c r="I414" s="6">
        <f t="shared" si="42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46"/>
        <v>41642.25</v>
      </c>
      <c r="O414" s="13">
        <f t="shared" si="47"/>
        <v>41652.25</v>
      </c>
      <c r="P414" t="b">
        <v>0</v>
      </c>
      <c r="Q414" t="b">
        <v>0</v>
      </c>
      <c r="R414" t="s">
        <v>119</v>
      </c>
      <c r="S414" s="8" t="str">
        <f t="shared" si="44"/>
        <v>publishing</v>
      </c>
      <c r="T414" s="9" t="str">
        <f t="shared" si="48"/>
        <v>fiction</v>
      </c>
      <c r="V414" s="17">
        <f>IF(G414="successful",IF(H414&gt;='Statistical Analysis'!$D$16,"Outlier",0),0)</f>
        <v>0</v>
      </c>
      <c r="W414" s="17">
        <f>IF(G414="failed",IF(H414&gt;='Statistical Analysis'!$E$16,"Outlier",0),0)</f>
        <v>0</v>
      </c>
      <c r="Y414" s="25">
        <f>IF(G414="successful",((H414-'Statistical Analysis'!$D$4)/'Statistical Analysis'!$D$9),0)</f>
        <v>-0.56635761581166721</v>
      </c>
      <c r="Z414" s="14">
        <f>IF(G414="failed",((H414-'Statistical Analysis'!$E$4)/'Statistical Analysis'!$E$9),0)</f>
        <v>0</v>
      </c>
      <c r="AC414" s="17">
        <f t="shared" si="45"/>
        <v>0.33333333333333331</v>
      </c>
    </row>
    <row r="415" spans="1:29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43"/>
        <v>0.62072823218997364</v>
      </c>
      <c r="G415" t="s">
        <v>47</v>
      </c>
      <c r="H415">
        <v>1089</v>
      </c>
      <c r="I415" s="6">
        <f t="shared" si="42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46"/>
        <v>43431.25</v>
      </c>
      <c r="O415" s="13">
        <f t="shared" si="47"/>
        <v>43458.25</v>
      </c>
      <c r="P415" t="b">
        <v>0</v>
      </c>
      <c r="Q415" t="b">
        <v>0</v>
      </c>
      <c r="R415" t="s">
        <v>71</v>
      </c>
      <c r="S415" s="8" t="str">
        <f t="shared" si="44"/>
        <v>film &amp; video</v>
      </c>
      <c r="T415" s="9" t="str">
        <f t="shared" si="48"/>
        <v>animation</v>
      </c>
      <c r="V415" s="17">
        <f>IF(G415="successful",IF(H415&gt;='Statistical Analysis'!$D$16,"Outlier",0),0)</f>
        <v>0</v>
      </c>
      <c r="W415" s="17">
        <f>IF(G415="failed",IF(H415&gt;='Statistical Analysis'!$E$16,"Outlier",0),0)</f>
        <v>0</v>
      </c>
      <c r="Y415" s="25">
        <f>IF(G415="successful",((H415-'Statistical Analysis'!$D$4)/'Statistical Analysis'!$D$9),0)</f>
        <v>0</v>
      </c>
      <c r="Z415" s="14">
        <f>IF(G415="failed",((H415-'Statistical Analysis'!$E$4)/'Statistical Analysis'!$E$9),0)</f>
        <v>0</v>
      </c>
      <c r="AC415" s="17">
        <f t="shared" si="45"/>
        <v>0.9</v>
      </c>
    </row>
    <row r="416" spans="1:29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43"/>
        <v>0.84699787460148779</v>
      </c>
      <c r="G416" t="s">
        <v>14</v>
      </c>
      <c r="H416">
        <v>5497</v>
      </c>
      <c r="I416" s="6">
        <f t="shared" si="42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46"/>
        <v>40288.208333333336</v>
      </c>
      <c r="O416" s="13">
        <f t="shared" si="47"/>
        <v>40296.208333333336</v>
      </c>
      <c r="P416" t="b">
        <v>0</v>
      </c>
      <c r="Q416" t="b">
        <v>1</v>
      </c>
      <c r="R416" t="s">
        <v>17</v>
      </c>
      <c r="S416" s="8" t="str">
        <f t="shared" si="44"/>
        <v>food</v>
      </c>
      <c r="T416" s="9" t="str">
        <f t="shared" si="48"/>
        <v>food trucks</v>
      </c>
      <c r="V416" s="17">
        <f>IF(G416="successful",IF(H416&gt;='Statistical Analysis'!$D$16,"Outlier",0),0)</f>
        <v>0</v>
      </c>
      <c r="W416" s="17" t="str">
        <f>IF(G416="failed",IF(H416&gt;='Statistical Analysis'!$E$16,"Outlier",0),0)</f>
        <v>Outlier</v>
      </c>
      <c r="Y416" s="25">
        <f>IF(G416="successful",((H416-'Statistical Analysis'!$D$4)/'Statistical Analysis'!$D$9),0)</f>
        <v>0</v>
      </c>
      <c r="Z416" s="14">
        <f>IF(G416="failed",((H416-'Statistical Analysis'!$E$4)/'Statistical Analysis'!$E$9),0)</f>
        <v>5.1160959163779598</v>
      </c>
      <c r="AC416" s="17">
        <f t="shared" si="45"/>
        <v>0.26666666666666666</v>
      </c>
    </row>
    <row r="417" spans="1:29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43"/>
        <v>0.11059030837004405</v>
      </c>
      <c r="G417" t="s">
        <v>14</v>
      </c>
      <c r="H417">
        <v>418</v>
      </c>
      <c r="I417" s="6">
        <f t="shared" si="42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46"/>
        <v>40921.25</v>
      </c>
      <c r="O417" s="13">
        <f t="shared" si="47"/>
        <v>40938.25</v>
      </c>
      <c r="P417" t="b">
        <v>0</v>
      </c>
      <c r="Q417" t="b">
        <v>0</v>
      </c>
      <c r="R417" t="s">
        <v>33</v>
      </c>
      <c r="S417" s="8" t="str">
        <f t="shared" si="44"/>
        <v>theater</v>
      </c>
      <c r="T417" s="9" t="str">
        <f t="shared" si="48"/>
        <v>plays</v>
      </c>
      <c r="V417" s="17">
        <f>IF(G417="successful",IF(H417&gt;='Statistical Analysis'!$D$16,"Outlier",0),0)</f>
        <v>0</v>
      </c>
      <c r="W417" s="17">
        <f>IF(G417="failed",IF(H417&gt;='Statistical Analysis'!$E$16,"Outlier",0),0)</f>
        <v>0</v>
      </c>
      <c r="Y417" s="25">
        <f>IF(G417="successful",((H417-'Statistical Analysis'!$D$4)/'Statistical Analysis'!$D$9),0)</f>
        <v>0</v>
      </c>
      <c r="Z417" s="14">
        <f>IF(G417="failed",((H417-'Statistical Analysis'!$E$4)/'Statistical Analysis'!$E$9),0)</f>
        <v>-0.17460175732658151</v>
      </c>
      <c r="AC417" s="17">
        <f t="shared" si="45"/>
        <v>0.56666666666666665</v>
      </c>
    </row>
    <row r="418" spans="1:29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43"/>
        <v>0.43838781575037145</v>
      </c>
      <c r="G418" t="s">
        <v>14</v>
      </c>
      <c r="H418">
        <v>1439</v>
      </c>
      <c r="I418" s="6">
        <f t="shared" si="42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46"/>
        <v>40560.25</v>
      </c>
      <c r="O418" s="13">
        <f t="shared" si="47"/>
        <v>40569.25</v>
      </c>
      <c r="P418" t="b">
        <v>0</v>
      </c>
      <c r="Q418" t="b">
        <v>1</v>
      </c>
      <c r="R418" t="s">
        <v>42</v>
      </c>
      <c r="S418" s="8" t="str">
        <f t="shared" si="44"/>
        <v>film &amp; video</v>
      </c>
      <c r="T418" s="9" t="str">
        <f t="shared" si="48"/>
        <v>documentary</v>
      </c>
      <c r="V418" s="17">
        <f>IF(G418="successful",IF(H418&gt;='Statistical Analysis'!$D$16,"Outlier",0),0)</f>
        <v>0</v>
      </c>
      <c r="W418" s="17">
        <f>IF(G418="failed",IF(H418&gt;='Statistical Analysis'!$E$16,"Outlier",0),0)</f>
        <v>0</v>
      </c>
      <c r="Y418" s="25">
        <f>IF(G418="successful",((H418-'Statistical Analysis'!$D$4)/'Statistical Analysis'!$D$9),0)</f>
        <v>0</v>
      </c>
      <c r="Z418" s="14">
        <f>IF(G418="failed",((H418-'Statistical Analysis'!$E$4)/'Statistical Analysis'!$E$9),0)</f>
        <v>0.88895451848604623</v>
      </c>
      <c r="AC418" s="17">
        <f t="shared" si="45"/>
        <v>0.3</v>
      </c>
    </row>
    <row r="419" spans="1:29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43"/>
        <v>0.55470588235294116</v>
      </c>
      <c r="G419" t="s">
        <v>14</v>
      </c>
      <c r="H419">
        <v>15</v>
      </c>
      <c r="I419" s="6">
        <f t="shared" si="42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46"/>
        <v>43407.208333333328</v>
      </c>
      <c r="O419" s="13">
        <f t="shared" si="47"/>
        <v>43431.25</v>
      </c>
      <c r="P419" t="b">
        <v>0</v>
      </c>
      <c r="Q419" t="b">
        <v>0</v>
      </c>
      <c r="R419" t="s">
        <v>33</v>
      </c>
      <c r="S419" s="8" t="str">
        <f t="shared" si="44"/>
        <v>theater</v>
      </c>
      <c r="T419" s="9" t="str">
        <f t="shared" si="48"/>
        <v>plays</v>
      </c>
      <c r="V419" s="17">
        <f>IF(G419="successful",IF(H419&gt;='Statistical Analysis'!$D$16,"Outlier",0),0)</f>
        <v>0</v>
      </c>
      <c r="W419" s="17">
        <f>IF(G419="failed",IF(H419&gt;='Statistical Analysis'!$E$16,"Outlier",0),0)</f>
        <v>0</v>
      </c>
      <c r="Y419" s="25">
        <f>IF(G419="successful",((H419-'Statistical Analysis'!$D$4)/'Statistical Analysis'!$D$9),0)</f>
        <v>0</v>
      </c>
      <c r="Z419" s="14">
        <f>IF(G419="failed",((H419-'Statistical Analysis'!$E$4)/'Statistical Analysis'!$E$9),0)</f>
        <v>-0.5943991903848469</v>
      </c>
      <c r="AC419" s="17">
        <f t="shared" si="45"/>
        <v>0.80138888888905058</v>
      </c>
    </row>
    <row r="420" spans="1:29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43"/>
        <v>0.57399511301160655</v>
      </c>
      <c r="G420" t="s">
        <v>14</v>
      </c>
      <c r="H420">
        <v>1999</v>
      </c>
      <c r="I420" s="6">
        <f t="shared" si="42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46"/>
        <v>41035.208333333336</v>
      </c>
      <c r="O420" s="13">
        <f t="shared" si="47"/>
        <v>41036.208333333336</v>
      </c>
      <c r="P420" t="b">
        <v>0</v>
      </c>
      <c r="Q420" t="b">
        <v>0</v>
      </c>
      <c r="R420" t="s">
        <v>42</v>
      </c>
      <c r="S420" s="8" t="str">
        <f t="shared" si="44"/>
        <v>film &amp; video</v>
      </c>
      <c r="T420" s="9" t="str">
        <f t="shared" si="48"/>
        <v>documentary</v>
      </c>
      <c r="V420" s="17">
        <f>IF(G420="successful",IF(H420&gt;='Statistical Analysis'!$D$16,"Outlier",0),0)</f>
        <v>0</v>
      </c>
      <c r="W420" s="17" t="str">
        <f>IF(G420="failed",IF(H420&gt;='Statistical Analysis'!$E$16,"Outlier",0),0)</f>
        <v>Outlier</v>
      </c>
      <c r="Y420" s="25">
        <f>IF(G420="successful",((H420-'Statistical Analysis'!$D$4)/'Statistical Analysis'!$D$9),0)</f>
        <v>0</v>
      </c>
      <c r="Z420" s="14">
        <f>IF(G420="failed",((H420-'Statistical Analysis'!$E$4)/'Statistical Analysis'!$E$9),0)</f>
        <v>1.472295864671229</v>
      </c>
      <c r="AC420" s="17">
        <f t="shared" si="45"/>
        <v>3.3333333333333333E-2</v>
      </c>
    </row>
    <row r="421" spans="1:29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43"/>
        <v>1.2343497363796134</v>
      </c>
      <c r="G421" t="s">
        <v>20</v>
      </c>
      <c r="H421">
        <v>5203</v>
      </c>
      <c r="I421" s="6">
        <f t="shared" si="42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46"/>
        <v>40899.25</v>
      </c>
      <c r="O421" s="13">
        <f t="shared" si="47"/>
        <v>40905.25</v>
      </c>
      <c r="P421" t="b">
        <v>0</v>
      </c>
      <c r="Q421" t="b">
        <v>0</v>
      </c>
      <c r="R421" t="s">
        <v>28</v>
      </c>
      <c r="S421" s="8" t="str">
        <f t="shared" si="44"/>
        <v>technology</v>
      </c>
      <c r="T421" s="9" t="str">
        <f t="shared" si="48"/>
        <v>web</v>
      </c>
      <c r="V421" s="17" t="str">
        <f>IF(G421="successful",IF(H421&gt;='Statistical Analysis'!$D$16,"Outlier",0),0)</f>
        <v>Outlier</v>
      </c>
      <c r="W421" s="17">
        <f>IF(G421="failed",IF(H421&gt;='Statistical Analysis'!$E$16,"Outlier",0),0)</f>
        <v>0</v>
      </c>
      <c r="Y421" s="25">
        <f>IF(G421="successful",((H421-'Statistical Analysis'!$D$4)/'Statistical Analysis'!$D$9),0)</f>
        <v>3.4368204554055888</v>
      </c>
      <c r="Z421" s="14">
        <f>IF(G421="failed",((H421-'Statistical Analysis'!$E$4)/'Statistical Analysis'!$E$9),0)</f>
        <v>0</v>
      </c>
      <c r="AC421" s="17">
        <f t="shared" si="45"/>
        <v>0.2</v>
      </c>
    </row>
    <row r="422" spans="1:29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43"/>
        <v>1.2846</v>
      </c>
      <c r="G422" t="s">
        <v>20</v>
      </c>
      <c r="H422">
        <v>94</v>
      </c>
      <c r="I422" s="6">
        <f t="shared" si="42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46"/>
        <v>42911.208333333328</v>
      </c>
      <c r="O422" s="13">
        <f t="shared" si="47"/>
        <v>42925.208333333328</v>
      </c>
      <c r="P422" t="b">
        <v>0</v>
      </c>
      <c r="Q422" t="b">
        <v>0</v>
      </c>
      <c r="R422" t="s">
        <v>33</v>
      </c>
      <c r="S422" s="8" t="str">
        <f t="shared" si="44"/>
        <v>theater</v>
      </c>
      <c r="T422" s="9" t="str">
        <f t="shared" si="48"/>
        <v>plays</v>
      </c>
      <c r="V422" s="17">
        <f>IF(G422="successful",IF(H422&gt;='Statistical Analysis'!$D$16,"Outlier",0),0)</f>
        <v>0</v>
      </c>
      <c r="W422" s="17">
        <f>IF(G422="failed",IF(H422&gt;='Statistical Analysis'!$E$16,"Outlier",0),0)</f>
        <v>0</v>
      </c>
      <c r="Y422" s="25">
        <f>IF(G422="successful",((H422-'Statistical Analysis'!$D$4)/'Statistical Analysis'!$D$9),0)</f>
        <v>-0.59794710542474483</v>
      </c>
      <c r="Z422" s="14">
        <f>IF(G422="failed",((H422-'Statistical Analysis'!$E$4)/'Statistical Analysis'!$E$9),0)</f>
        <v>0</v>
      </c>
      <c r="AC422" s="17">
        <f t="shared" si="45"/>
        <v>0.46666666666666667</v>
      </c>
    </row>
    <row r="423" spans="1:29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43"/>
        <v>0.63989361702127656</v>
      </c>
      <c r="G423" t="s">
        <v>14</v>
      </c>
      <c r="H423">
        <v>118</v>
      </c>
      <c r="I423" s="6">
        <f t="shared" si="42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46"/>
        <v>42915.208333333328</v>
      </c>
      <c r="O423" s="13">
        <f t="shared" si="47"/>
        <v>42945.208333333328</v>
      </c>
      <c r="P423" t="b">
        <v>0</v>
      </c>
      <c r="Q423" t="b">
        <v>1</v>
      </c>
      <c r="R423" t="s">
        <v>65</v>
      </c>
      <c r="S423" s="8" t="str">
        <f t="shared" si="44"/>
        <v>technology</v>
      </c>
      <c r="T423" s="9" t="str">
        <f t="shared" si="48"/>
        <v>wearables</v>
      </c>
      <c r="V423" s="17">
        <f>IF(G423="successful",IF(H423&gt;='Statistical Analysis'!$D$16,"Outlier",0),0)</f>
        <v>0</v>
      </c>
      <c r="W423" s="17">
        <f>IF(G423="failed",IF(H423&gt;='Statistical Analysis'!$E$16,"Outlier",0),0)</f>
        <v>0</v>
      </c>
      <c r="Y423" s="25">
        <f>IF(G423="successful",((H423-'Statistical Analysis'!$D$4)/'Statistical Analysis'!$D$9),0)</f>
        <v>0</v>
      </c>
      <c r="Z423" s="14">
        <f>IF(G423="failed",((H423-'Statistical Analysis'!$E$4)/'Statistical Analysis'!$E$9),0)</f>
        <v>-0.48710604992578654</v>
      </c>
      <c r="AC423" s="17">
        <f t="shared" si="45"/>
        <v>1</v>
      </c>
    </row>
    <row r="424" spans="1:29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43"/>
        <v>1.2729885057471264</v>
      </c>
      <c r="G424" t="s">
        <v>20</v>
      </c>
      <c r="H424">
        <v>205</v>
      </c>
      <c r="I424" s="6">
        <f t="shared" si="42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46"/>
        <v>40285.208333333336</v>
      </c>
      <c r="O424" s="13">
        <f t="shared" si="47"/>
        <v>40305.208333333336</v>
      </c>
      <c r="P424" t="b">
        <v>0</v>
      </c>
      <c r="Q424" t="b">
        <v>1</v>
      </c>
      <c r="R424" t="s">
        <v>33</v>
      </c>
      <c r="S424" s="8" t="str">
        <f t="shared" si="44"/>
        <v>theater</v>
      </c>
      <c r="T424" s="9" t="str">
        <f t="shared" si="48"/>
        <v>plays</v>
      </c>
      <c r="V424" s="17">
        <f>IF(G424="successful",IF(H424&gt;='Statistical Analysis'!$D$16,"Outlier",0),0)</f>
        <v>0</v>
      </c>
      <c r="W424" s="17">
        <f>IF(G424="failed",IF(H424&gt;='Statistical Analysis'!$E$16,"Outlier",0),0)</f>
        <v>0</v>
      </c>
      <c r="Y424" s="25">
        <f>IF(G424="successful",((H424-'Statistical Analysis'!$D$4)/'Statistical Analysis'!$D$9),0)</f>
        <v>-0.51028627174845453</v>
      </c>
      <c r="Z424" s="14">
        <f>IF(G424="failed",((H424-'Statistical Analysis'!$E$4)/'Statistical Analysis'!$E$9),0)</f>
        <v>0</v>
      </c>
      <c r="AC424" s="17">
        <f t="shared" si="45"/>
        <v>0.66666666666666663</v>
      </c>
    </row>
    <row r="425" spans="1:29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43"/>
        <v>0.10638024357239513</v>
      </c>
      <c r="G425" t="s">
        <v>14</v>
      </c>
      <c r="H425">
        <v>162</v>
      </c>
      <c r="I425" s="6">
        <f t="shared" si="42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46"/>
        <v>40808.208333333336</v>
      </c>
      <c r="O425" s="13">
        <f t="shared" si="47"/>
        <v>40810.208333333336</v>
      </c>
      <c r="P425" t="b">
        <v>0</v>
      </c>
      <c r="Q425" t="b">
        <v>1</v>
      </c>
      <c r="R425" t="s">
        <v>17</v>
      </c>
      <c r="S425" s="8" t="str">
        <f t="shared" si="44"/>
        <v>food</v>
      </c>
      <c r="T425" s="9" t="str">
        <f t="shared" si="48"/>
        <v>food trucks</v>
      </c>
      <c r="V425" s="17">
        <f>IF(G425="successful",IF(H425&gt;='Statistical Analysis'!$D$16,"Outlier",0),0)</f>
        <v>0</v>
      </c>
      <c r="W425" s="17">
        <f>IF(G425="failed",IF(H425&gt;='Statistical Analysis'!$E$16,"Outlier",0),0)</f>
        <v>0</v>
      </c>
      <c r="Y425" s="25">
        <f>IF(G425="successful",((H425-'Statistical Analysis'!$D$4)/'Statistical Analysis'!$D$9),0)</f>
        <v>0</v>
      </c>
      <c r="Z425" s="14">
        <f>IF(G425="failed",((H425-'Statistical Analysis'!$E$4)/'Statistical Analysis'!$E$9),0)</f>
        <v>-0.44127208701123644</v>
      </c>
      <c r="AC425" s="17">
        <f t="shared" si="45"/>
        <v>6.6666666666666666E-2</v>
      </c>
    </row>
    <row r="426" spans="1:29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43"/>
        <v>0.40470588235294119</v>
      </c>
      <c r="G426" t="s">
        <v>14</v>
      </c>
      <c r="H426">
        <v>83</v>
      </c>
      <c r="I426" s="6">
        <f t="shared" si="42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46"/>
        <v>43208.208333333328</v>
      </c>
      <c r="O426" s="13">
        <f t="shared" si="47"/>
        <v>43214.208333333328</v>
      </c>
      <c r="P426" t="b">
        <v>0</v>
      </c>
      <c r="Q426" t="b">
        <v>0</v>
      </c>
      <c r="R426" t="s">
        <v>60</v>
      </c>
      <c r="S426" s="8" t="str">
        <f t="shared" si="44"/>
        <v>music</v>
      </c>
      <c r="T426" s="9" t="str">
        <f t="shared" si="48"/>
        <v>indie rock</v>
      </c>
      <c r="V426" s="17">
        <f>IF(G426="successful",IF(H426&gt;='Statistical Analysis'!$D$16,"Outlier",0),0)</f>
        <v>0</v>
      </c>
      <c r="W426" s="17">
        <f>IF(G426="failed",IF(H426&gt;='Statistical Analysis'!$E$16,"Outlier",0),0)</f>
        <v>0</v>
      </c>
      <c r="Y426" s="25">
        <f>IF(G426="successful",((H426-'Statistical Analysis'!$D$4)/'Statistical Analysis'!$D$9),0)</f>
        <v>0</v>
      </c>
      <c r="Z426" s="14">
        <f>IF(G426="failed",((H426-'Statistical Analysis'!$E$4)/'Statistical Analysis'!$E$9),0)</f>
        <v>-0.52356488406236046</v>
      </c>
      <c r="AC426" s="17">
        <f t="shared" si="45"/>
        <v>0.2</v>
      </c>
    </row>
    <row r="427" spans="1:29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43"/>
        <v>2.8766666666666665</v>
      </c>
      <c r="G427" t="s">
        <v>20</v>
      </c>
      <c r="H427">
        <v>92</v>
      </c>
      <c r="I427" s="6">
        <f t="shared" si="42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46"/>
        <v>42213.208333333328</v>
      </c>
      <c r="O427" s="13">
        <f t="shared" si="47"/>
        <v>42219.208333333328</v>
      </c>
      <c r="P427" t="b">
        <v>0</v>
      </c>
      <c r="Q427" t="b">
        <v>0</v>
      </c>
      <c r="R427" t="s">
        <v>122</v>
      </c>
      <c r="S427" s="8" t="str">
        <f t="shared" si="44"/>
        <v>photography</v>
      </c>
      <c r="T427" s="9" t="str">
        <f t="shared" si="48"/>
        <v>photography books</v>
      </c>
      <c r="V427" s="17">
        <f>IF(G427="successful",IF(H427&gt;='Statistical Analysis'!$D$16,"Outlier",0),0)</f>
        <v>0</v>
      </c>
      <c r="W427" s="17">
        <f>IF(G427="failed",IF(H427&gt;='Statistical Analysis'!$E$16,"Outlier",0),0)</f>
        <v>0</v>
      </c>
      <c r="Y427" s="25">
        <f>IF(G427="successful",((H427-'Statistical Analysis'!$D$4)/'Statistical Analysis'!$D$9),0)</f>
        <v>-0.5995265799053987</v>
      </c>
      <c r="Z427" s="14">
        <f>IF(G427="failed",((H427-'Statistical Analysis'!$E$4)/'Statistical Analysis'!$E$9),0)</f>
        <v>0</v>
      </c>
      <c r="AC427" s="17">
        <f t="shared" si="45"/>
        <v>0.2</v>
      </c>
    </row>
    <row r="428" spans="1:29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43"/>
        <v>5.7294444444444448</v>
      </c>
      <c r="G428" t="s">
        <v>20</v>
      </c>
      <c r="H428">
        <v>219</v>
      </c>
      <c r="I428" s="6">
        <f t="shared" si="42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46"/>
        <v>41332.25</v>
      </c>
      <c r="O428" s="13">
        <f t="shared" si="47"/>
        <v>41339.25</v>
      </c>
      <c r="P428" t="b">
        <v>0</v>
      </c>
      <c r="Q428" t="b">
        <v>0</v>
      </c>
      <c r="R428" t="s">
        <v>33</v>
      </c>
      <c r="S428" s="8" t="str">
        <f t="shared" si="44"/>
        <v>theater</v>
      </c>
      <c r="T428" s="9" t="str">
        <f t="shared" si="48"/>
        <v>plays</v>
      </c>
      <c r="V428" s="17">
        <f>IF(G428="successful",IF(H428&gt;='Statistical Analysis'!$D$16,"Outlier",0),0)</f>
        <v>0</v>
      </c>
      <c r="W428" s="17">
        <f>IF(G428="failed",IF(H428&gt;='Statistical Analysis'!$E$16,"Outlier",0),0)</f>
        <v>0</v>
      </c>
      <c r="Y428" s="25">
        <f>IF(G428="successful",((H428-'Statistical Analysis'!$D$4)/'Statistical Analysis'!$D$9),0)</f>
        <v>-0.49922995038387735</v>
      </c>
      <c r="Z428" s="14">
        <f>IF(G428="failed",((H428-'Statistical Analysis'!$E$4)/'Statistical Analysis'!$E$9),0)</f>
        <v>0</v>
      </c>
      <c r="AC428" s="17">
        <f t="shared" si="45"/>
        <v>0.23333333333333334</v>
      </c>
    </row>
    <row r="429" spans="1:29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43"/>
        <v>1.1290429799426933</v>
      </c>
      <c r="G429" t="s">
        <v>20</v>
      </c>
      <c r="H429">
        <v>2526</v>
      </c>
      <c r="I429" s="6">
        <f t="shared" si="42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46"/>
        <v>41895.208333333336</v>
      </c>
      <c r="O429" s="13">
        <f t="shared" si="47"/>
        <v>41927.208333333336</v>
      </c>
      <c r="P429" t="b">
        <v>0</v>
      </c>
      <c r="Q429" t="b">
        <v>1</v>
      </c>
      <c r="R429" t="s">
        <v>33</v>
      </c>
      <c r="S429" s="8" t="str">
        <f t="shared" si="44"/>
        <v>theater</v>
      </c>
      <c r="T429" s="9" t="str">
        <f t="shared" si="48"/>
        <v>plays</v>
      </c>
      <c r="V429" s="17">
        <f>IF(G429="successful",IF(H429&gt;='Statistical Analysis'!$D$16,"Outlier",0),0)</f>
        <v>0</v>
      </c>
      <c r="W429" s="17">
        <f>IF(G429="failed",IF(H429&gt;='Statistical Analysis'!$E$16,"Outlier",0),0)</f>
        <v>0</v>
      </c>
      <c r="Y429" s="25">
        <f>IF(G429="successful",((H429-'Statistical Analysis'!$D$4)/'Statistical Analysis'!$D$9),0)</f>
        <v>1.322693863050372</v>
      </c>
      <c r="Z429" s="14">
        <f>IF(G429="failed",((H429-'Statistical Analysis'!$E$4)/'Statistical Analysis'!$E$9),0)</f>
        <v>0</v>
      </c>
      <c r="AC429" s="17">
        <f t="shared" si="45"/>
        <v>1.0666666666666667</v>
      </c>
    </row>
    <row r="430" spans="1:29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43"/>
        <v>0.46387573964497042</v>
      </c>
      <c r="G430" t="s">
        <v>14</v>
      </c>
      <c r="H430">
        <v>747</v>
      </c>
      <c r="I430" s="6">
        <f t="shared" si="42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46"/>
        <v>40585.25</v>
      </c>
      <c r="O430" s="13">
        <f t="shared" si="47"/>
        <v>40592.25</v>
      </c>
      <c r="P430" t="b">
        <v>0</v>
      </c>
      <c r="Q430" t="b">
        <v>0</v>
      </c>
      <c r="R430" t="s">
        <v>71</v>
      </c>
      <c r="S430" s="8" t="str">
        <f t="shared" si="44"/>
        <v>film &amp; video</v>
      </c>
      <c r="T430" s="9" t="str">
        <f t="shared" si="48"/>
        <v>animation</v>
      </c>
      <c r="V430" s="17">
        <f>IF(G430="successful",IF(H430&gt;='Statistical Analysis'!$D$16,"Outlier",0),0)</f>
        <v>0</v>
      </c>
      <c r="W430" s="17">
        <f>IF(G430="failed",IF(H430&gt;='Statistical Analysis'!$E$16,"Outlier",0),0)</f>
        <v>0</v>
      </c>
      <c r="Y430" s="25">
        <f>IF(G430="successful",((H430-'Statistical Analysis'!$D$4)/'Statistical Analysis'!$D$9),0)</f>
        <v>0</v>
      </c>
      <c r="Z430" s="14">
        <f>IF(G430="failed",((H430-'Statistical Analysis'!$E$4)/'Statistical Analysis'!$E$9),0)</f>
        <v>0.16811128355721333</v>
      </c>
      <c r="AC430" s="17">
        <f t="shared" si="45"/>
        <v>0.23333333333333334</v>
      </c>
    </row>
    <row r="431" spans="1:29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43"/>
        <v>0.90675916230366493</v>
      </c>
      <c r="G431" t="s">
        <v>74</v>
      </c>
      <c r="H431">
        <v>2138</v>
      </c>
      <c r="I431" s="6">
        <f t="shared" si="42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46"/>
        <v>41680.25</v>
      </c>
      <c r="O431" s="13">
        <f t="shared" si="47"/>
        <v>41708.208333333336</v>
      </c>
      <c r="P431" t="b">
        <v>0</v>
      </c>
      <c r="Q431" t="b">
        <v>1</v>
      </c>
      <c r="R431" t="s">
        <v>122</v>
      </c>
      <c r="S431" s="8" t="str">
        <f t="shared" si="44"/>
        <v>photography</v>
      </c>
      <c r="T431" s="9" t="str">
        <f t="shared" si="48"/>
        <v>photography books</v>
      </c>
      <c r="V431" s="17">
        <f>IF(G431="successful",IF(H431&gt;='Statistical Analysis'!$D$16,"Outlier",0),0)</f>
        <v>0</v>
      </c>
      <c r="W431" s="17">
        <f>IF(G431="failed",IF(H431&gt;='Statistical Analysis'!$E$16,"Outlier",0),0)</f>
        <v>0</v>
      </c>
      <c r="Y431" s="25">
        <f>IF(G431="successful",((H431-'Statistical Analysis'!$D$4)/'Statistical Analysis'!$D$9),0)</f>
        <v>0</v>
      </c>
      <c r="Z431" s="14">
        <f>IF(G431="failed",((H431-'Statistical Analysis'!$E$4)/'Statistical Analysis'!$E$9),0)</f>
        <v>0</v>
      </c>
      <c r="AC431" s="17">
        <f t="shared" si="45"/>
        <v>0.93194444444452529</v>
      </c>
    </row>
    <row r="432" spans="1:29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43"/>
        <v>0.67740740740740746</v>
      </c>
      <c r="G432" t="s">
        <v>14</v>
      </c>
      <c r="H432">
        <v>84</v>
      </c>
      <c r="I432" s="6">
        <f t="shared" si="42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46"/>
        <v>43737.208333333328</v>
      </c>
      <c r="O432" s="13">
        <f t="shared" si="47"/>
        <v>43771.208333333328</v>
      </c>
      <c r="P432" t="b">
        <v>0</v>
      </c>
      <c r="Q432" t="b">
        <v>0</v>
      </c>
      <c r="R432" t="s">
        <v>33</v>
      </c>
      <c r="S432" s="8" t="str">
        <f t="shared" si="44"/>
        <v>theater</v>
      </c>
      <c r="T432" s="9" t="str">
        <f t="shared" si="48"/>
        <v>plays</v>
      </c>
      <c r="V432" s="17">
        <f>IF(G432="successful",IF(H432&gt;='Statistical Analysis'!$D$16,"Outlier",0),0)</f>
        <v>0</v>
      </c>
      <c r="W432" s="17">
        <f>IF(G432="failed",IF(H432&gt;='Statistical Analysis'!$E$16,"Outlier",0),0)</f>
        <v>0</v>
      </c>
      <c r="Y432" s="25">
        <f>IF(G432="successful",((H432-'Statistical Analysis'!$D$4)/'Statistical Analysis'!$D$9),0)</f>
        <v>0</v>
      </c>
      <c r="Z432" s="14">
        <f>IF(G432="failed",((H432-'Statistical Analysis'!$E$4)/'Statistical Analysis'!$E$9),0)</f>
        <v>-0.52252320308702982</v>
      </c>
      <c r="AC432" s="17">
        <f t="shared" si="45"/>
        <v>1.1333333333333333</v>
      </c>
    </row>
    <row r="433" spans="1:29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43"/>
        <v>1.9249019607843136</v>
      </c>
      <c r="G433" t="s">
        <v>20</v>
      </c>
      <c r="H433">
        <v>94</v>
      </c>
      <c r="I433" s="6">
        <f t="shared" si="42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46"/>
        <v>43273.208333333328</v>
      </c>
      <c r="O433" s="13">
        <f t="shared" si="47"/>
        <v>43290.208333333328</v>
      </c>
      <c r="P433" t="b">
        <v>1</v>
      </c>
      <c r="Q433" t="b">
        <v>0</v>
      </c>
      <c r="R433" t="s">
        <v>33</v>
      </c>
      <c r="S433" s="8" t="str">
        <f t="shared" si="44"/>
        <v>theater</v>
      </c>
      <c r="T433" s="9" t="str">
        <f t="shared" si="48"/>
        <v>plays</v>
      </c>
      <c r="V433" s="17">
        <f>IF(G433="successful",IF(H433&gt;='Statistical Analysis'!$D$16,"Outlier",0),0)</f>
        <v>0</v>
      </c>
      <c r="W433" s="17">
        <f>IF(G433="failed",IF(H433&gt;='Statistical Analysis'!$E$16,"Outlier",0),0)</f>
        <v>0</v>
      </c>
      <c r="Y433" s="25">
        <f>IF(G433="successful",((H433-'Statistical Analysis'!$D$4)/'Statistical Analysis'!$D$9),0)</f>
        <v>-0.59794710542474483</v>
      </c>
      <c r="Z433" s="14">
        <f>IF(G433="failed",((H433-'Statistical Analysis'!$E$4)/'Statistical Analysis'!$E$9),0)</f>
        <v>0</v>
      </c>
      <c r="AC433" s="17">
        <f t="shared" si="45"/>
        <v>0.56666666666666665</v>
      </c>
    </row>
    <row r="434" spans="1:29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43"/>
        <v>0.82714285714285718</v>
      </c>
      <c r="G434" t="s">
        <v>14</v>
      </c>
      <c r="H434">
        <v>91</v>
      </c>
      <c r="I434" s="6">
        <f t="shared" si="42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46"/>
        <v>41761.208333333336</v>
      </c>
      <c r="O434" s="13">
        <f t="shared" si="47"/>
        <v>41781.208333333336</v>
      </c>
      <c r="P434" t="b">
        <v>0</v>
      </c>
      <c r="Q434" t="b">
        <v>0</v>
      </c>
      <c r="R434" t="s">
        <v>33</v>
      </c>
      <c r="S434" s="8" t="str">
        <f t="shared" si="44"/>
        <v>theater</v>
      </c>
      <c r="T434" s="9" t="str">
        <f t="shared" si="48"/>
        <v>plays</v>
      </c>
      <c r="V434" s="17">
        <f>IF(G434="successful",IF(H434&gt;='Statistical Analysis'!$D$16,"Outlier",0),0)</f>
        <v>0</v>
      </c>
      <c r="W434" s="17">
        <f>IF(G434="failed",IF(H434&gt;='Statistical Analysis'!$E$16,"Outlier",0),0)</f>
        <v>0</v>
      </c>
      <c r="Y434" s="25">
        <f>IF(G434="successful",((H434-'Statistical Analysis'!$D$4)/'Statistical Analysis'!$D$9),0)</f>
        <v>0</v>
      </c>
      <c r="Z434" s="14">
        <f>IF(G434="failed",((H434-'Statistical Analysis'!$E$4)/'Statistical Analysis'!$E$9),0)</f>
        <v>-0.51523143625971501</v>
      </c>
      <c r="AC434" s="17">
        <f t="shared" si="45"/>
        <v>0.66666666666666663</v>
      </c>
    </row>
    <row r="435" spans="1:29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43"/>
        <v>0.54163920922570019</v>
      </c>
      <c r="G435" t="s">
        <v>14</v>
      </c>
      <c r="H435">
        <v>792</v>
      </c>
      <c r="I435" s="6">
        <f t="shared" si="42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46"/>
        <v>41603.25</v>
      </c>
      <c r="O435" s="13">
        <f t="shared" si="47"/>
        <v>41619.25</v>
      </c>
      <c r="P435" t="b">
        <v>0</v>
      </c>
      <c r="Q435" t="b">
        <v>1</v>
      </c>
      <c r="R435" t="s">
        <v>42</v>
      </c>
      <c r="S435" s="8" t="str">
        <f t="shared" si="44"/>
        <v>film &amp; video</v>
      </c>
      <c r="T435" s="9" t="str">
        <f t="shared" si="48"/>
        <v>documentary</v>
      </c>
      <c r="V435" s="17">
        <f>IF(G435="successful",IF(H435&gt;='Statistical Analysis'!$D$16,"Outlier",0),0)</f>
        <v>0</v>
      </c>
      <c r="W435" s="17">
        <f>IF(G435="failed",IF(H435&gt;='Statistical Analysis'!$E$16,"Outlier",0),0)</f>
        <v>0</v>
      </c>
      <c r="Y435" s="25">
        <f>IF(G435="successful",((H435-'Statistical Analysis'!$D$4)/'Statistical Analysis'!$D$9),0)</f>
        <v>0</v>
      </c>
      <c r="Z435" s="14">
        <f>IF(G435="failed",((H435-'Statistical Analysis'!$E$4)/'Statistical Analysis'!$E$9),0)</f>
        <v>0.21498692744709411</v>
      </c>
      <c r="AC435" s="17">
        <f t="shared" si="45"/>
        <v>0.53333333333333333</v>
      </c>
    </row>
    <row r="436" spans="1:29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43"/>
        <v>0.16722222222222222</v>
      </c>
      <c r="G436" t="s">
        <v>74</v>
      </c>
      <c r="H436">
        <v>10</v>
      </c>
      <c r="I436" s="6">
        <f t="shared" si="42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46"/>
        <v>42705.25</v>
      </c>
      <c r="O436" s="13">
        <f t="shared" si="47"/>
        <v>42719.25</v>
      </c>
      <c r="P436" t="b">
        <v>1</v>
      </c>
      <c r="Q436" t="b">
        <v>0</v>
      </c>
      <c r="R436" t="s">
        <v>33</v>
      </c>
      <c r="S436" s="8" t="str">
        <f t="shared" si="44"/>
        <v>theater</v>
      </c>
      <c r="T436" s="9" t="str">
        <f t="shared" si="48"/>
        <v>plays</v>
      </c>
      <c r="V436" s="17">
        <f>IF(G436="successful",IF(H436&gt;='Statistical Analysis'!$D$16,"Outlier",0),0)</f>
        <v>0</v>
      </c>
      <c r="W436" s="17">
        <f>IF(G436="failed",IF(H436&gt;='Statistical Analysis'!$E$16,"Outlier",0),0)</f>
        <v>0</v>
      </c>
      <c r="Y436" s="25">
        <f>IF(G436="successful",((H436-'Statistical Analysis'!$D$4)/'Statistical Analysis'!$D$9),0)</f>
        <v>0</v>
      </c>
      <c r="Z436" s="14">
        <f>IF(G436="failed",((H436-'Statistical Analysis'!$E$4)/'Statistical Analysis'!$E$9),0)</f>
        <v>0</v>
      </c>
      <c r="AC436" s="17">
        <f t="shared" si="45"/>
        <v>0.46666666666666667</v>
      </c>
    </row>
    <row r="437" spans="1:29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43"/>
        <v>1.168766404199475</v>
      </c>
      <c r="G437" t="s">
        <v>20</v>
      </c>
      <c r="H437">
        <v>1713</v>
      </c>
      <c r="I437" s="6">
        <f t="shared" si="42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46"/>
        <v>41988.25</v>
      </c>
      <c r="O437" s="13">
        <f t="shared" si="47"/>
        <v>42000.25</v>
      </c>
      <c r="P437" t="b">
        <v>0</v>
      </c>
      <c r="Q437" t="b">
        <v>1</v>
      </c>
      <c r="R437" t="s">
        <v>33</v>
      </c>
      <c r="S437" s="8" t="str">
        <f t="shared" si="44"/>
        <v>theater</v>
      </c>
      <c r="T437" s="9" t="str">
        <f t="shared" si="48"/>
        <v>plays</v>
      </c>
      <c r="V437" s="17">
        <f>IF(G437="successful",IF(H437&gt;='Statistical Analysis'!$D$16,"Outlier",0),0)</f>
        <v>0</v>
      </c>
      <c r="W437" s="17">
        <f>IF(G437="failed",IF(H437&gt;='Statistical Analysis'!$E$16,"Outlier",0),0)</f>
        <v>0</v>
      </c>
      <c r="Y437" s="25">
        <f>IF(G437="successful",((H437-'Statistical Analysis'!$D$4)/'Statistical Analysis'!$D$9),0)</f>
        <v>0.68063748666457025</v>
      </c>
      <c r="Z437" s="14">
        <f>IF(G437="failed",((H437-'Statistical Analysis'!$E$4)/'Statistical Analysis'!$E$9),0)</f>
        <v>0</v>
      </c>
      <c r="AC437" s="17">
        <f t="shared" si="45"/>
        <v>0.4</v>
      </c>
    </row>
    <row r="438" spans="1:29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43"/>
        <v>10.521538461538462</v>
      </c>
      <c r="G438" t="s">
        <v>20</v>
      </c>
      <c r="H438">
        <v>249</v>
      </c>
      <c r="I438" s="6">
        <f t="shared" si="42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46"/>
        <v>43575.208333333328</v>
      </c>
      <c r="O438" s="13">
        <f t="shared" si="47"/>
        <v>43576.208333333328</v>
      </c>
      <c r="P438" t="b">
        <v>0</v>
      </c>
      <c r="Q438" t="b">
        <v>0</v>
      </c>
      <c r="R438" t="s">
        <v>159</v>
      </c>
      <c r="S438" s="8" t="str">
        <f t="shared" si="44"/>
        <v>music</v>
      </c>
      <c r="T438" s="9" t="str">
        <f t="shared" si="48"/>
        <v>jazz</v>
      </c>
      <c r="V438" s="17">
        <f>IF(G438="successful",IF(H438&gt;='Statistical Analysis'!$D$16,"Outlier",0),0)</f>
        <v>0</v>
      </c>
      <c r="W438" s="17">
        <f>IF(G438="failed",IF(H438&gt;='Statistical Analysis'!$E$16,"Outlier",0),0)</f>
        <v>0</v>
      </c>
      <c r="Y438" s="25">
        <f>IF(G438="successful",((H438-'Statistical Analysis'!$D$4)/'Statistical Analysis'!$D$9),0)</f>
        <v>-0.47553783317406917</v>
      </c>
      <c r="Z438" s="14">
        <f>IF(G438="failed",((H438-'Statistical Analysis'!$E$4)/'Statistical Analysis'!$E$9),0)</f>
        <v>0</v>
      </c>
      <c r="AC438" s="17">
        <f t="shared" si="45"/>
        <v>3.3333333333333333E-2</v>
      </c>
    </row>
    <row r="439" spans="1:29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43"/>
        <v>1.2307407407407407</v>
      </c>
      <c r="G439" t="s">
        <v>20</v>
      </c>
      <c r="H439">
        <v>192</v>
      </c>
      <c r="I439" s="6">
        <f t="shared" si="42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46"/>
        <v>42260.208333333328</v>
      </c>
      <c r="O439" s="13">
        <f t="shared" si="47"/>
        <v>42263.208333333328</v>
      </c>
      <c r="P439" t="b">
        <v>0</v>
      </c>
      <c r="Q439" t="b">
        <v>1</v>
      </c>
      <c r="R439" t="s">
        <v>71</v>
      </c>
      <c r="S439" s="8" t="str">
        <f t="shared" si="44"/>
        <v>film &amp; video</v>
      </c>
      <c r="T439" s="9" t="str">
        <f t="shared" si="48"/>
        <v>animation</v>
      </c>
      <c r="V439" s="17">
        <f>IF(G439="successful",IF(H439&gt;='Statistical Analysis'!$D$16,"Outlier",0),0)</f>
        <v>0</v>
      </c>
      <c r="W439" s="17">
        <f>IF(G439="failed",IF(H439&gt;='Statistical Analysis'!$E$16,"Outlier",0),0)</f>
        <v>0</v>
      </c>
      <c r="Y439" s="25">
        <f>IF(G439="successful",((H439-'Statistical Analysis'!$D$4)/'Statistical Analysis'!$D$9),0)</f>
        <v>-0.52055285587270472</v>
      </c>
      <c r="Z439" s="14">
        <f>IF(G439="failed",((H439-'Statistical Analysis'!$E$4)/'Statistical Analysis'!$E$9),0)</f>
        <v>0</v>
      </c>
      <c r="AC439" s="17">
        <f t="shared" si="45"/>
        <v>0.1</v>
      </c>
    </row>
    <row r="440" spans="1:29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43"/>
        <v>1.7863855421686747</v>
      </c>
      <c r="G440" t="s">
        <v>20</v>
      </c>
      <c r="H440">
        <v>247</v>
      </c>
      <c r="I440" s="6">
        <f t="shared" si="42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46"/>
        <v>41337.25</v>
      </c>
      <c r="O440" s="13">
        <f t="shared" si="47"/>
        <v>41367.208333333336</v>
      </c>
      <c r="P440" t="b">
        <v>0</v>
      </c>
      <c r="Q440" t="b">
        <v>0</v>
      </c>
      <c r="R440" t="s">
        <v>33</v>
      </c>
      <c r="S440" s="8" t="str">
        <f t="shared" si="44"/>
        <v>theater</v>
      </c>
      <c r="T440" s="9" t="str">
        <f t="shared" si="48"/>
        <v>plays</v>
      </c>
      <c r="V440" s="17">
        <f>IF(G440="successful",IF(H440&gt;='Statistical Analysis'!$D$16,"Outlier",0),0)</f>
        <v>0</v>
      </c>
      <c r="W440" s="17">
        <f>IF(G440="failed",IF(H440&gt;='Statistical Analysis'!$E$16,"Outlier",0),0)</f>
        <v>0</v>
      </c>
      <c r="Y440" s="25">
        <f>IF(G440="successful",((H440-'Statistical Analysis'!$D$4)/'Statistical Analysis'!$D$9),0)</f>
        <v>-0.47711730765472304</v>
      </c>
      <c r="Z440" s="14">
        <f>IF(G440="failed",((H440-'Statistical Analysis'!$E$4)/'Statistical Analysis'!$E$9),0)</f>
        <v>0</v>
      </c>
      <c r="AC440" s="17">
        <f t="shared" si="45"/>
        <v>0.99861111111119194</v>
      </c>
    </row>
    <row r="441" spans="1:29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43"/>
        <v>3.5528169014084505</v>
      </c>
      <c r="G441" t="s">
        <v>20</v>
      </c>
      <c r="H441">
        <v>2293</v>
      </c>
      <c r="I441" s="6">
        <f t="shared" si="42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46"/>
        <v>42680.208333333328</v>
      </c>
      <c r="O441" s="13">
        <f t="shared" si="47"/>
        <v>42687.25</v>
      </c>
      <c r="P441" t="b">
        <v>0</v>
      </c>
      <c r="Q441" t="b">
        <v>0</v>
      </c>
      <c r="R441" t="s">
        <v>474</v>
      </c>
      <c r="S441" s="8" t="str">
        <f t="shared" si="44"/>
        <v>film &amp; video</v>
      </c>
      <c r="T441" s="9" t="str">
        <f t="shared" si="48"/>
        <v>science fiction</v>
      </c>
      <c r="V441" s="17">
        <f>IF(G441="successful",IF(H441&gt;='Statistical Analysis'!$D$16,"Outlier",0),0)</f>
        <v>0</v>
      </c>
      <c r="W441" s="17">
        <f>IF(G441="failed",IF(H441&gt;='Statistical Analysis'!$E$16,"Outlier",0),0)</f>
        <v>0</v>
      </c>
      <c r="Y441" s="25">
        <f>IF(G441="successful",((H441-'Statistical Analysis'!$D$4)/'Statistical Analysis'!$D$9),0)</f>
        <v>1.1386850860541951</v>
      </c>
      <c r="Z441" s="14">
        <f>IF(G441="failed",((H441-'Statistical Analysis'!$E$4)/'Statistical Analysis'!$E$9),0)</f>
        <v>0</v>
      </c>
      <c r="AC441" s="17">
        <f t="shared" si="45"/>
        <v>0.2347222222223839</v>
      </c>
    </row>
    <row r="442" spans="1:29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43"/>
        <v>1.6190634146341463</v>
      </c>
      <c r="G442" t="s">
        <v>20</v>
      </c>
      <c r="H442">
        <v>3131</v>
      </c>
      <c r="I442" s="6">
        <f t="shared" si="42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46"/>
        <v>42916.208333333328</v>
      </c>
      <c r="O442" s="13">
        <f t="shared" si="47"/>
        <v>42926.208333333328</v>
      </c>
      <c r="P442" t="b">
        <v>0</v>
      </c>
      <c r="Q442" t="b">
        <v>0</v>
      </c>
      <c r="R442" t="s">
        <v>269</v>
      </c>
      <c r="S442" s="8" t="str">
        <f t="shared" si="44"/>
        <v>film &amp; video</v>
      </c>
      <c r="T442" s="9" t="str">
        <f t="shared" si="48"/>
        <v>television</v>
      </c>
      <c r="V442" s="17" t="str">
        <f>IF(G442="successful",IF(H442&gt;='Statistical Analysis'!$D$16,"Outlier",0),0)</f>
        <v>Outlier</v>
      </c>
      <c r="W442" s="17">
        <f>IF(G442="failed",IF(H442&gt;='Statistical Analysis'!$E$16,"Outlier",0),0)</f>
        <v>0</v>
      </c>
      <c r="Y442" s="25">
        <f>IF(G442="successful",((H442-'Statistical Analysis'!$D$4)/'Statistical Analysis'!$D$9),0)</f>
        <v>1.8004848934481703</v>
      </c>
      <c r="Z442" s="14">
        <f>IF(G442="failed",((H442-'Statistical Analysis'!$E$4)/'Statistical Analysis'!$E$9),0)</f>
        <v>0</v>
      </c>
      <c r="AC442" s="17">
        <f t="shared" si="45"/>
        <v>0.33333333333333331</v>
      </c>
    </row>
    <row r="443" spans="1:29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43"/>
        <v>0.24914285714285714</v>
      </c>
      <c r="G443" t="s">
        <v>14</v>
      </c>
      <c r="H443">
        <v>32</v>
      </c>
      <c r="I443" s="6">
        <f t="shared" si="42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46"/>
        <v>41025.208333333336</v>
      </c>
      <c r="O443" s="13">
        <f t="shared" si="47"/>
        <v>41053.208333333336</v>
      </c>
      <c r="P443" t="b">
        <v>0</v>
      </c>
      <c r="Q443" t="b">
        <v>0</v>
      </c>
      <c r="R443" t="s">
        <v>65</v>
      </c>
      <c r="S443" s="8" t="str">
        <f t="shared" si="44"/>
        <v>technology</v>
      </c>
      <c r="T443" s="9" t="str">
        <f t="shared" si="48"/>
        <v>wearables</v>
      </c>
      <c r="V443" s="17">
        <f>IF(G443="successful",IF(H443&gt;='Statistical Analysis'!$D$16,"Outlier",0),0)</f>
        <v>0</v>
      </c>
      <c r="W443" s="17">
        <f>IF(G443="failed",IF(H443&gt;='Statistical Analysis'!$E$16,"Outlier",0),0)</f>
        <v>0</v>
      </c>
      <c r="Y443" s="25">
        <f>IF(G443="successful",((H443-'Statistical Analysis'!$D$4)/'Statistical Analysis'!$D$9),0)</f>
        <v>0</v>
      </c>
      <c r="Z443" s="14">
        <f>IF(G443="failed",((H443-'Statistical Analysis'!$E$4)/'Statistical Analysis'!$E$9),0)</f>
        <v>-0.57669061380422526</v>
      </c>
      <c r="AC443" s="17">
        <f t="shared" si="45"/>
        <v>0.93333333333333335</v>
      </c>
    </row>
    <row r="444" spans="1:29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43"/>
        <v>1.9872222222222222</v>
      </c>
      <c r="G444" t="s">
        <v>20</v>
      </c>
      <c r="H444">
        <v>143</v>
      </c>
      <c r="I444" s="6">
        <f t="shared" si="42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46"/>
        <v>42980.208333333328</v>
      </c>
      <c r="O444" s="13">
        <f t="shared" si="47"/>
        <v>42996.208333333328</v>
      </c>
      <c r="P444" t="b">
        <v>0</v>
      </c>
      <c r="Q444" t="b">
        <v>0</v>
      </c>
      <c r="R444" t="s">
        <v>33</v>
      </c>
      <c r="S444" s="8" t="str">
        <f t="shared" si="44"/>
        <v>theater</v>
      </c>
      <c r="T444" s="9" t="str">
        <f t="shared" si="48"/>
        <v>plays</v>
      </c>
      <c r="V444" s="17">
        <f>IF(G444="successful",IF(H444&gt;='Statistical Analysis'!$D$16,"Outlier",0),0)</f>
        <v>0</v>
      </c>
      <c r="W444" s="17">
        <f>IF(G444="failed",IF(H444&gt;='Statistical Analysis'!$E$16,"Outlier",0),0)</f>
        <v>0</v>
      </c>
      <c r="Y444" s="25">
        <f>IF(G444="successful",((H444-'Statistical Analysis'!$D$4)/'Statistical Analysis'!$D$9),0)</f>
        <v>-0.55924998064872478</v>
      </c>
      <c r="Z444" s="14">
        <f>IF(G444="failed",((H444-'Statistical Analysis'!$E$4)/'Statistical Analysis'!$E$9),0)</f>
        <v>0</v>
      </c>
      <c r="AC444" s="17">
        <f t="shared" si="45"/>
        <v>0.53333333333333333</v>
      </c>
    </row>
    <row r="445" spans="1:29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43"/>
        <v>0.34752688172043011</v>
      </c>
      <c r="G445" t="s">
        <v>74</v>
      </c>
      <c r="H445">
        <v>90</v>
      </c>
      <c r="I445" s="6">
        <f t="shared" si="42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46"/>
        <v>40451.208333333336</v>
      </c>
      <c r="O445" s="13">
        <f t="shared" si="47"/>
        <v>40470.208333333336</v>
      </c>
      <c r="P445" t="b">
        <v>0</v>
      </c>
      <c r="Q445" t="b">
        <v>0</v>
      </c>
      <c r="R445" t="s">
        <v>33</v>
      </c>
      <c r="S445" s="8" t="str">
        <f t="shared" si="44"/>
        <v>theater</v>
      </c>
      <c r="T445" s="9" t="str">
        <f t="shared" si="48"/>
        <v>plays</v>
      </c>
      <c r="V445" s="17">
        <f>IF(G445="successful",IF(H445&gt;='Statistical Analysis'!$D$16,"Outlier",0),0)</f>
        <v>0</v>
      </c>
      <c r="W445" s="17">
        <f>IF(G445="failed",IF(H445&gt;='Statistical Analysis'!$E$16,"Outlier",0),0)</f>
        <v>0</v>
      </c>
      <c r="Y445" s="25">
        <f>IF(G445="successful",((H445-'Statistical Analysis'!$D$4)/'Statistical Analysis'!$D$9),0)</f>
        <v>0</v>
      </c>
      <c r="Z445" s="14">
        <f>IF(G445="failed",((H445-'Statistical Analysis'!$E$4)/'Statistical Analysis'!$E$9),0)</f>
        <v>0</v>
      </c>
      <c r="AC445" s="17">
        <f t="shared" si="45"/>
        <v>0.6333333333333333</v>
      </c>
    </row>
    <row r="446" spans="1:29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43"/>
        <v>1.7641935483870967</v>
      </c>
      <c r="G446" t="s">
        <v>20</v>
      </c>
      <c r="H446">
        <v>296</v>
      </c>
      <c r="I446" s="6">
        <f t="shared" si="42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46"/>
        <v>40748.208333333336</v>
      </c>
      <c r="O446" s="13">
        <f t="shared" si="47"/>
        <v>40750.208333333336</v>
      </c>
      <c r="P446" t="b">
        <v>0</v>
      </c>
      <c r="Q446" t="b">
        <v>1</v>
      </c>
      <c r="R446" t="s">
        <v>60</v>
      </c>
      <c r="S446" s="8" t="str">
        <f t="shared" si="44"/>
        <v>music</v>
      </c>
      <c r="T446" s="9" t="str">
        <f t="shared" si="48"/>
        <v>indie rock</v>
      </c>
      <c r="V446" s="17">
        <f>IF(G446="successful",IF(H446&gt;='Statistical Analysis'!$D$16,"Outlier",0),0)</f>
        <v>0</v>
      </c>
      <c r="W446" s="17">
        <f>IF(G446="failed",IF(H446&gt;='Statistical Analysis'!$E$16,"Outlier",0),0)</f>
        <v>0</v>
      </c>
      <c r="Y446" s="25">
        <f>IF(G446="successful",((H446-'Statistical Analysis'!$D$4)/'Statistical Analysis'!$D$9),0)</f>
        <v>-0.43842018287870299</v>
      </c>
      <c r="Z446" s="14">
        <f>IF(G446="failed",((H446-'Statistical Analysis'!$E$4)/'Statistical Analysis'!$E$9),0)</f>
        <v>0</v>
      </c>
      <c r="AC446" s="17">
        <f t="shared" si="45"/>
        <v>6.6666666666666666E-2</v>
      </c>
    </row>
    <row r="447" spans="1:29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43"/>
        <v>5.1138095238095236</v>
      </c>
      <c r="G447" t="s">
        <v>20</v>
      </c>
      <c r="H447">
        <v>170</v>
      </c>
      <c r="I447" s="6">
        <f t="shared" si="42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46"/>
        <v>40515.25</v>
      </c>
      <c r="O447" s="13">
        <f t="shared" si="47"/>
        <v>40536.25</v>
      </c>
      <c r="P447" t="b">
        <v>0</v>
      </c>
      <c r="Q447" t="b">
        <v>1</v>
      </c>
      <c r="R447" t="s">
        <v>33</v>
      </c>
      <c r="S447" s="8" t="str">
        <f t="shared" si="44"/>
        <v>theater</v>
      </c>
      <c r="T447" s="9" t="str">
        <f t="shared" si="48"/>
        <v>plays</v>
      </c>
      <c r="V447" s="17">
        <f>IF(G447="successful",IF(H447&gt;='Statistical Analysis'!$D$16,"Outlier",0),0)</f>
        <v>0</v>
      </c>
      <c r="W447" s="17">
        <f>IF(G447="failed",IF(H447&gt;='Statistical Analysis'!$E$16,"Outlier",0),0)</f>
        <v>0</v>
      </c>
      <c r="Y447" s="25">
        <f>IF(G447="successful",((H447-'Statistical Analysis'!$D$4)/'Statistical Analysis'!$D$9),0)</f>
        <v>-0.53792707515989735</v>
      </c>
      <c r="Z447" s="14">
        <f>IF(G447="failed",((H447-'Statistical Analysis'!$E$4)/'Statistical Analysis'!$E$9),0)</f>
        <v>0</v>
      </c>
      <c r="AC447" s="17">
        <f t="shared" si="45"/>
        <v>0.7</v>
      </c>
    </row>
    <row r="448" spans="1:29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43"/>
        <v>0.82044117647058823</v>
      </c>
      <c r="G448" t="s">
        <v>14</v>
      </c>
      <c r="H448">
        <v>186</v>
      </c>
      <c r="I448" s="6">
        <f t="shared" si="42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46"/>
        <v>41261.25</v>
      </c>
      <c r="O448" s="13">
        <f t="shared" si="47"/>
        <v>41263.25</v>
      </c>
      <c r="P448" t="b">
        <v>0</v>
      </c>
      <c r="Q448" t="b">
        <v>0</v>
      </c>
      <c r="R448" t="s">
        <v>65</v>
      </c>
      <c r="S448" s="8" t="str">
        <f t="shared" si="44"/>
        <v>technology</v>
      </c>
      <c r="T448" s="9" t="str">
        <f t="shared" si="48"/>
        <v>wearables</v>
      </c>
      <c r="V448" s="17">
        <f>IF(G448="successful",IF(H448&gt;='Statistical Analysis'!$D$16,"Outlier",0),0)</f>
        <v>0</v>
      </c>
      <c r="W448" s="17">
        <f>IF(G448="failed",IF(H448&gt;='Statistical Analysis'!$E$16,"Outlier",0),0)</f>
        <v>0</v>
      </c>
      <c r="Y448" s="25">
        <f>IF(G448="successful",((H448-'Statistical Analysis'!$D$4)/'Statistical Analysis'!$D$9),0)</f>
        <v>0</v>
      </c>
      <c r="Z448" s="14">
        <f>IF(G448="failed",((H448-'Statistical Analysis'!$E$4)/'Statistical Analysis'!$E$9),0)</f>
        <v>-0.41627174360330005</v>
      </c>
      <c r="AC448" s="17">
        <f t="shared" si="45"/>
        <v>6.6666666666666666E-2</v>
      </c>
    </row>
    <row r="449" spans="1:29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43"/>
        <v>0.24326030927835052</v>
      </c>
      <c r="G449" t="s">
        <v>74</v>
      </c>
      <c r="H449">
        <v>439</v>
      </c>
      <c r="I449" s="6">
        <f t="shared" si="42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46"/>
        <v>43088.25</v>
      </c>
      <c r="O449" s="13">
        <f t="shared" si="47"/>
        <v>43104.25</v>
      </c>
      <c r="P449" t="b">
        <v>0</v>
      </c>
      <c r="Q449" t="b">
        <v>0</v>
      </c>
      <c r="R449" t="s">
        <v>269</v>
      </c>
      <c r="S449" s="8" t="str">
        <f t="shared" si="44"/>
        <v>film &amp; video</v>
      </c>
      <c r="T449" s="9" t="str">
        <f t="shared" si="48"/>
        <v>television</v>
      </c>
      <c r="V449" s="17">
        <f>IF(G449="successful",IF(H449&gt;='Statistical Analysis'!$D$16,"Outlier",0),0)</f>
        <v>0</v>
      </c>
      <c r="W449" s="17">
        <f>IF(G449="failed",IF(H449&gt;='Statistical Analysis'!$E$16,"Outlier",0),0)</f>
        <v>0</v>
      </c>
      <c r="Y449" s="25">
        <f>IF(G449="successful",((H449-'Statistical Analysis'!$D$4)/'Statistical Analysis'!$D$9),0)</f>
        <v>0</v>
      </c>
      <c r="Z449" s="14">
        <f>IF(G449="failed",((H449-'Statistical Analysis'!$E$4)/'Statistical Analysis'!$E$9),0)</f>
        <v>0</v>
      </c>
      <c r="AC449" s="17">
        <f t="shared" si="45"/>
        <v>0.53333333333333333</v>
      </c>
    </row>
    <row r="450" spans="1:29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43"/>
        <v>0.50482758620689661</v>
      </c>
      <c r="G450" t="s">
        <v>14</v>
      </c>
      <c r="H450">
        <v>605</v>
      </c>
      <c r="I450" s="6">
        <f t="shared" ref="I450:I513" si="49"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46"/>
        <v>41378.208333333336</v>
      </c>
      <c r="O450" s="13">
        <f t="shared" si="47"/>
        <v>41380.208333333336</v>
      </c>
      <c r="P450" t="b">
        <v>0</v>
      </c>
      <c r="Q450" t="b">
        <v>1</v>
      </c>
      <c r="R450" t="s">
        <v>89</v>
      </c>
      <c r="S450" s="8" t="str">
        <f t="shared" si="44"/>
        <v>games</v>
      </c>
      <c r="T450" s="9" t="str">
        <f t="shared" si="48"/>
        <v>video games</v>
      </c>
      <c r="V450" s="17">
        <f>IF(G450="successful",IF(H450&gt;='Statistical Analysis'!$D$16,"Outlier",0),0)</f>
        <v>0</v>
      </c>
      <c r="W450" s="17">
        <f>IF(G450="failed",IF(H450&gt;='Statistical Analysis'!$E$16,"Outlier",0),0)</f>
        <v>0</v>
      </c>
      <c r="Y450" s="25">
        <f>IF(G450="successful",((H450-'Statistical Analysis'!$D$4)/'Statistical Analysis'!$D$9),0)</f>
        <v>0</v>
      </c>
      <c r="Z450" s="14">
        <f>IF(G450="failed",((H450-'Statistical Analysis'!$E$4)/'Statistical Analysis'!$E$9),0)</f>
        <v>2.0192585060256299E-2</v>
      </c>
      <c r="AC450" s="17">
        <f t="shared" si="45"/>
        <v>6.6666666666666666E-2</v>
      </c>
    </row>
    <row r="451" spans="1:29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50">E451/D451</f>
        <v>9.67</v>
      </c>
      <c r="G451" t="s">
        <v>20</v>
      </c>
      <c r="H451">
        <v>86</v>
      </c>
      <c r="I451" s="6">
        <f t="shared" si="4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si="46"/>
        <v>43530.25</v>
      </c>
      <c r="O451" s="13">
        <f t="shared" si="47"/>
        <v>43547.208333333328</v>
      </c>
      <c r="P451" t="b">
        <v>0</v>
      </c>
      <c r="Q451" t="b">
        <v>0</v>
      </c>
      <c r="R451" t="s">
        <v>89</v>
      </c>
      <c r="S451" s="8" t="str">
        <f t="shared" ref="S451:S514" si="51">LEFT(R451,FIND("/",R451)-1)</f>
        <v>games</v>
      </c>
      <c r="T451" s="9" t="str">
        <f t="shared" si="48"/>
        <v>video games</v>
      </c>
      <c r="V451" s="17">
        <f>IF(G451="successful",IF(H451&gt;='Statistical Analysis'!$D$16,"Outlier",0),0)</f>
        <v>0</v>
      </c>
      <c r="W451" s="17">
        <f>IF(G451="failed",IF(H451&gt;='Statistical Analysis'!$E$16,"Outlier",0),0)</f>
        <v>0</v>
      </c>
      <c r="Y451" s="25">
        <f>IF(G451="successful",((H451-'Statistical Analysis'!$D$4)/'Statistical Analysis'!$D$9),0)</f>
        <v>-0.60426500334736033</v>
      </c>
      <c r="Z451" s="14">
        <f>IF(G451="failed",((H451-'Statistical Analysis'!$E$4)/'Statistical Analysis'!$E$9),0)</f>
        <v>0</v>
      </c>
      <c r="AC451" s="17">
        <f t="shared" ref="AC451:AC514" si="52">(O451-N451)/30</f>
        <v>0.56527777777761612</v>
      </c>
    </row>
    <row r="452" spans="1:29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50"/>
        <v>0.04</v>
      </c>
      <c r="G452" t="s">
        <v>14</v>
      </c>
      <c r="H452">
        <v>1</v>
      </c>
      <c r="I452" s="6">
        <f t="shared" si="49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ref="N452:N515" si="53">(((L452/60)/60)/24)+DATE(1970,1,1)</f>
        <v>43394.208333333328</v>
      </c>
      <c r="O452" s="13">
        <f t="shared" ref="O452:O515" si="54">(((M452/60)/60)/24)+DATE(1970,1,1)</f>
        <v>43417.25</v>
      </c>
      <c r="P452" t="b">
        <v>0</v>
      </c>
      <c r="Q452" t="b">
        <v>0</v>
      </c>
      <c r="R452" t="s">
        <v>71</v>
      </c>
      <c r="S452" s="8" t="str">
        <f t="shared" si="51"/>
        <v>film &amp; video</v>
      </c>
      <c r="T452" s="9" t="str">
        <f t="shared" si="48"/>
        <v>animation</v>
      </c>
      <c r="V452" s="17">
        <f>IF(G452="successful",IF(H452&gt;='Statistical Analysis'!$D$16,"Outlier",0),0)</f>
        <v>0</v>
      </c>
      <c r="W452" s="17">
        <f>IF(G452="failed",IF(H452&gt;='Statistical Analysis'!$E$16,"Outlier",0),0)</f>
        <v>0</v>
      </c>
      <c r="Y452" s="25">
        <f>IF(G452="successful",((H452-'Statistical Analysis'!$D$4)/'Statistical Analysis'!$D$9),0)</f>
        <v>0</v>
      </c>
      <c r="Z452" s="14">
        <f>IF(G452="failed",((H452-'Statistical Analysis'!$E$4)/'Statistical Analysis'!$E$9),0)</f>
        <v>-0.60898272403947651</v>
      </c>
      <c r="AC452" s="17">
        <f t="shared" si="52"/>
        <v>0.76805555555571725</v>
      </c>
    </row>
    <row r="453" spans="1:29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50"/>
        <v>1.2284501347708894</v>
      </c>
      <c r="G453" t="s">
        <v>20</v>
      </c>
      <c r="H453">
        <v>6286</v>
      </c>
      <c r="I453" s="6">
        <f t="shared" si="4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53"/>
        <v>42935.208333333328</v>
      </c>
      <c r="O453" s="13">
        <f t="shared" si="54"/>
        <v>42966.208333333328</v>
      </c>
      <c r="P453" t="b">
        <v>0</v>
      </c>
      <c r="Q453" t="b">
        <v>0</v>
      </c>
      <c r="R453" t="s">
        <v>23</v>
      </c>
      <c r="S453" s="8" t="str">
        <f t="shared" si="51"/>
        <v>music</v>
      </c>
      <c r="T453" s="9" t="str">
        <f t="shared" ref="T453:T516" si="55">RIGHT(R453,LEN(R453)-FIND("/",R453))</f>
        <v>rock</v>
      </c>
      <c r="V453" s="17" t="str">
        <f>IF(G453="successful",IF(H453&gt;='Statistical Analysis'!$D$16,"Outlier",0),0)</f>
        <v>Outlier</v>
      </c>
      <c r="W453" s="17">
        <f>IF(G453="failed",IF(H453&gt;='Statistical Analysis'!$E$16,"Outlier",0),0)</f>
        <v>0</v>
      </c>
      <c r="Y453" s="25">
        <f>IF(G453="successful",((H453-'Statistical Analysis'!$D$4)/'Statistical Analysis'!$D$9),0)</f>
        <v>4.2921058866796642</v>
      </c>
      <c r="Z453" s="14">
        <f>IF(G453="failed",((H453-'Statistical Analysis'!$E$4)/'Statistical Analysis'!$E$9),0)</f>
        <v>0</v>
      </c>
      <c r="AC453" s="17">
        <f t="shared" si="52"/>
        <v>1.0333333333333334</v>
      </c>
    </row>
    <row r="454" spans="1:29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50"/>
        <v>0.63437500000000002</v>
      </c>
      <c r="G454" t="s">
        <v>14</v>
      </c>
      <c r="H454">
        <v>31</v>
      </c>
      <c r="I454" s="6">
        <f t="shared" si="4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53"/>
        <v>40365.208333333336</v>
      </c>
      <c r="O454" s="13">
        <f t="shared" si="54"/>
        <v>40366.208333333336</v>
      </c>
      <c r="P454" t="b">
        <v>0</v>
      </c>
      <c r="Q454" t="b">
        <v>0</v>
      </c>
      <c r="R454" t="s">
        <v>53</v>
      </c>
      <c r="S454" s="8" t="str">
        <f t="shared" si="51"/>
        <v>film &amp; video</v>
      </c>
      <c r="T454" s="9" t="str">
        <f t="shared" si="55"/>
        <v>drama</v>
      </c>
      <c r="V454" s="17">
        <f>IF(G454="successful",IF(H454&gt;='Statistical Analysis'!$D$16,"Outlier",0),0)</f>
        <v>0</v>
      </c>
      <c r="W454" s="17">
        <f>IF(G454="failed",IF(H454&gt;='Statistical Analysis'!$E$16,"Outlier",0),0)</f>
        <v>0</v>
      </c>
      <c r="Y454" s="25">
        <f>IF(G454="successful",((H454-'Statistical Analysis'!$D$4)/'Statistical Analysis'!$D$9),0)</f>
        <v>0</v>
      </c>
      <c r="Z454" s="14">
        <f>IF(G454="failed",((H454-'Statistical Analysis'!$E$4)/'Statistical Analysis'!$E$9),0)</f>
        <v>-0.57773229477955601</v>
      </c>
      <c r="AC454" s="17">
        <f t="shared" si="52"/>
        <v>3.3333333333333333E-2</v>
      </c>
    </row>
    <row r="455" spans="1:29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50"/>
        <v>0.56331688596491225</v>
      </c>
      <c r="G455" t="s">
        <v>14</v>
      </c>
      <c r="H455">
        <v>1181</v>
      </c>
      <c r="I455" s="6">
        <f t="shared" si="4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53"/>
        <v>42705.25</v>
      </c>
      <c r="O455" s="13">
        <f t="shared" si="54"/>
        <v>42746.25</v>
      </c>
      <c r="P455" t="b">
        <v>0</v>
      </c>
      <c r="Q455" t="b">
        <v>0</v>
      </c>
      <c r="R455" t="s">
        <v>474</v>
      </c>
      <c r="S455" s="8" t="str">
        <f t="shared" si="51"/>
        <v>film &amp; video</v>
      </c>
      <c r="T455" s="9" t="str">
        <f t="shared" si="55"/>
        <v>science fiction</v>
      </c>
      <c r="V455" s="17">
        <f>IF(G455="successful",IF(H455&gt;='Statistical Analysis'!$D$16,"Outlier",0),0)</f>
        <v>0</v>
      </c>
      <c r="W455" s="17">
        <f>IF(G455="failed",IF(H455&gt;='Statistical Analysis'!$E$16,"Outlier",0),0)</f>
        <v>0</v>
      </c>
      <c r="Y455" s="25">
        <f>IF(G455="successful",((H455-'Statistical Analysis'!$D$4)/'Statistical Analysis'!$D$9),0)</f>
        <v>0</v>
      </c>
      <c r="Z455" s="14">
        <f>IF(G455="failed",((H455-'Statistical Analysis'!$E$4)/'Statistical Analysis'!$E$9),0)</f>
        <v>0.62020082685072997</v>
      </c>
      <c r="AC455" s="17">
        <f t="shared" si="52"/>
        <v>1.3666666666666667</v>
      </c>
    </row>
    <row r="456" spans="1:29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50"/>
        <v>0.44074999999999998</v>
      </c>
      <c r="G456" t="s">
        <v>14</v>
      </c>
      <c r="H456">
        <v>39</v>
      </c>
      <c r="I456" s="6">
        <f t="shared" si="4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53"/>
        <v>41568.208333333336</v>
      </c>
      <c r="O456" s="13">
        <f t="shared" si="54"/>
        <v>41604.25</v>
      </c>
      <c r="P456" t="b">
        <v>0</v>
      </c>
      <c r="Q456" t="b">
        <v>1</v>
      </c>
      <c r="R456" t="s">
        <v>53</v>
      </c>
      <c r="S456" s="8" t="str">
        <f t="shared" si="51"/>
        <v>film &amp; video</v>
      </c>
      <c r="T456" s="9" t="str">
        <f t="shared" si="55"/>
        <v>drama</v>
      </c>
      <c r="V456" s="17">
        <f>IF(G456="successful",IF(H456&gt;='Statistical Analysis'!$D$16,"Outlier",0),0)</f>
        <v>0</v>
      </c>
      <c r="W456" s="17">
        <f>IF(G456="failed",IF(H456&gt;='Statistical Analysis'!$E$16,"Outlier",0),0)</f>
        <v>0</v>
      </c>
      <c r="Y456" s="25">
        <f>IF(G456="successful",((H456-'Statistical Analysis'!$D$4)/'Statistical Analysis'!$D$9),0)</f>
        <v>0</v>
      </c>
      <c r="Z456" s="14">
        <f>IF(G456="failed",((H456-'Statistical Analysis'!$E$4)/'Statistical Analysis'!$E$9),0)</f>
        <v>-0.56939884697691057</v>
      </c>
      <c r="AC456" s="17">
        <f t="shared" si="52"/>
        <v>1.201388888888808</v>
      </c>
    </row>
    <row r="457" spans="1:29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50"/>
        <v>1.1837253218884121</v>
      </c>
      <c r="G457" t="s">
        <v>20</v>
      </c>
      <c r="H457">
        <v>3727</v>
      </c>
      <c r="I457" s="6">
        <f t="shared" si="4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53"/>
        <v>40809.208333333336</v>
      </c>
      <c r="O457" s="13">
        <f t="shared" si="54"/>
        <v>40832.208333333336</v>
      </c>
      <c r="P457" t="b">
        <v>0</v>
      </c>
      <c r="Q457" t="b">
        <v>0</v>
      </c>
      <c r="R457" t="s">
        <v>33</v>
      </c>
      <c r="S457" s="8" t="str">
        <f t="shared" si="51"/>
        <v>theater</v>
      </c>
      <c r="T457" s="9" t="str">
        <f t="shared" si="55"/>
        <v>plays</v>
      </c>
      <c r="V457" s="17" t="str">
        <f>IF(G457="successful",IF(H457&gt;='Statistical Analysis'!$D$16,"Outlier",0),0)</f>
        <v>Outlier</v>
      </c>
      <c r="W457" s="17">
        <f>IF(G457="failed",IF(H457&gt;='Statistical Analysis'!$E$16,"Outlier",0),0)</f>
        <v>0</v>
      </c>
      <c r="Y457" s="25">
        <f>IF(G457="successful",((H457-'Statistical Analysis'!$D$4)/'Statistical Analysis'!$D$9),0)</f>
        <v>2.2711682886830262</v>
      </c>
      <c r="Z457" s="14">
        <f>IF(G457="failed",((H457-'Statistical Analysis'!$E$4)/'Statistical Analysis'!$E$9),0)</f>
        <v>0</v>
      </c>
      <c r="AC457" s="17">
        <f t="shared" si="52"/>
        <v>0.76666666666666672</v>
      </c>
    </row>
    <row r="458" spans="1:29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50"/>
        <v>1.041243169398907</v>
      </c>
      <c r="G458" t="s">
        <v>20</v>
      </c>
      <c r="H458">
        <v>1605</v>
      </c>
      <c r="I458" s="6">
        <f t="shared" si="4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53"/>
        <v>43141.25</v>
      </c>
      <c r="O458" s="13">
        <f t="shared" si="54"/>
        <v>43141.25</v>
      </c>
      <c r="P458" t="b">
        <v>0</v>
      </c>
      <c r="Q458" t="b">
        <v>1</v>
      </c>
      <c r="R458" t="s">
        <v>60</v>
      </c>
      <c r="S458" s="8" t="str">
        <f t="shared" si="51"/>
        <v>music</v>
      </c>
      <c r="T458" s="9" t="str">
        <f t="shared" si="55"/>
        <v>indie rock</v>
      </c>
      <c r="V458" s="17">
        <f>IF(G458="successful",IF(H458&gt;='Statistical Analysis'!$D$16,"Outlier",0),0)</f>
        <v>0</v>
      </c>
      <c r="W458" s="17">
        <f>IF(G458="failed",IF(H458&gt;='Statistical Analysis'!$E$16,"Outlier",0),0)</f>
        <v>0</v>
      </c>
      <c r="Y458" s="25">
        <f>IF(G458="successful",((H458-'Statistical Analysis'!$D$4)/'Statistical Analysis'!$D$9),0)</f>
        <v>0.59534586470926076</v>
      </c>
      <c r="Z458" s="14">
        <f>IF(G458="failed",((H458-'Statistical Analysis'!$E$4)/'Statistical Analysis'!$E$9),0)</f>
        <v>0</v>
      </c>
      <c r="AC458" s="17">
        <f t="shared" si="52"/>
        <v>0</v>
      </c>
    </row>
    <row r="459" spans="1:29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50"/>
        <v>0.26640000000000003</v>
      </c>
      <c r="G459" t="s">
        <v>14</v>
      </c>
      <c r="H459">
        <v>46</v>
      </c>
      <c r="I459" s="6">
        <f t="shared" si="4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53"/>
        <v>42657.208333333328</v>
      </c>
      <c r="O459" s="13">
        <f t="shared" si="54"/>
        <v>42659.208333333328</v>
      </c>
      <c r="P459" t="b">
        <v>0</v>
      </c>
      <c r="Q459" t="b">
        <v>0</v>
      </c>
      <c r="R459" t="s">
        <v>33</v>
      </c>
      <c r="S459" s="8" t="str">
        <f t="shared" si="51"/>
        <v>theater</v>
      </c>
      <c r="T459" s="9" t="str">
        <f t="shared" si="55"/>
        <v>plays</v>
      </c>
      <c r="V459" s="17">
        <f>IF(G459="successful",IF(H459&gt;='Statistical Analysis'!$D$16,"Outlier",0),0)</f>
        <v>0</v>
      </c>
      <c r="W459" s="17">
        <f>IF(G459="failed",IF(H459&gt;='Statistical Analysis'!$E$16,"Outlier",0),0)</f>
        <v>0</v>
      </c>
      <c r="Y459" s="25">
        <f>IF(G459="successful",((H459-'Statistical Analysis'!$D$4)/'Statistical Analysis'!$D$9),0)</f>
        <v>0</v>
      </c>
      <c r="Z459" s="14">
        <f>IF(G459="failed",((H459-'Statistical Analysis'!$E$4)/'Statistical Analysis'!$E$9),0)</f>
        <v>-0.56210708014959576</v>
      </c>
      <c r="AC459" s="17">
        <f t="shared" si="52"/>
        <v>6.6666666666666666E-2</v>
      </c>
    </row>
    <row r="460" spans="1:29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50"/>
        <v>3.5120118343195266</v>
      </c>
      <c r="G460" t="s">
        <v>20</v>
      </c>
      <c r="H460">
        <v>2120</v>
      </c>
      <c r="I460" s="6">
        <f t="shared" si="4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53"/>
        <v>40265.208333333336</v>
      </c>
      <c r="O460" s="13">
        <f t="shared" si="54"/>
        <v>40309.208333333336</v>
      </c>
      <c r="P460" t="b">
        <v>0</v>
      </c>
      <c r="Q460" t="b">
        <v>0</v>
      </c>
      <c r="R460" t="s">
        <v>33</v>
      </c>
      <c r="S460" s="8" t="str">
        <f t="shared" si="51"/>
        <v>theater</v>
      </c>
      <c r="T460" s="9" t="str">
        <f t="shared" si="55"/>
        <v>plays</v>
      </c>
      <c r="V460" s="17">
        <f>IF(G460="successful",IF(H460&gt;='Statistical Analysis'!$D$16,"Outlier",0),0)</f>
        <v>0</v>
      </c>
      <c r="W460" s="17">
        <f>IF(G460="failed",IF(H460&gt;='Statistical Analysis'!$E$16,"Outlier",0),0)</f>
        <v>0</v>
      </c>
      <c r="Y460" s="25">
        <f>IF(G460="successful",((H460-'Statistical Analysis'!$D$4)/'Statistical Analysis'!$D$9),0)</f>
        <v>1.0020605434776346</v>
      </c>
      <c r="Z460" s="14">
        <f>IF(G460="failed",((H460-'Statistical Analysis'!$E$4)/'Statistical Analysis'!$E$9),0)</f>
        <v>0</v>
      </c>
      <c r="AC460" s="17">
        <f t="shared" si="52"/>
        <v>1.4666666666666666</v>
      </c>
    </row>
    <row r="461" spans="1:29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50"/>
        <v>0.90063492063492068</v>
      </c>
      <c r="G461" t="s">
        <v>14</v>
      </c>
      <c r="H461">
        <v>105</v>
      </c>
      <c r="I461" s="6">
        <f t="shared" si="4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53"/>
        <v>42001.25</v>
      </c>
      <c r="O461" s="13">
        <f t="shared" si="54"/>
        <v>42026.25</v>
      </c>
      <c r="P461" t="b">
        <v>0</v>
      </c>
      <c r="Q461" t="b">
        <v>0</v>
      </c>
      <c r="R461" t="s">
        <v>42</v>
      </c>
      <c r="S461" s="8" t="str">
        <f t="shared" si="51"/>
        <v>film &amp; video</v>
      </c>
      <c r="T461" s="9" t="str">
        <f t="shared" si="55"/>
        <v>documentary</v>
      </c>
      <c r="V461" s="17">
        <f>IF(G461="successful",IF(H461&gt;='Statistical Analysis'!$D$16,"Outlier",0),0)</f>
        <v>0</v>
      </c>
      <c r="W461" s="17">
        <f>IF(G461="failed",IF(H461&gt;='Statistical Analysis'!$E$16,"Outlier",0),0)</f>
        <v>0</v>
      </c>
      <c r="Y461" s="25">
        <f>IF(G461="successful",((H461-'Statistical Analysis'!$D$4)/'Statistical Analysis'!$D$9),0)</f>
        <v>0</v>
      </c>
      <c r="Z461" s="14">
        <f>IF(G461="failed",((H461-'Statistical Analysis'!$E$4)/'Statistical Analysis'!$E$9),0)</f>
        <v>-0.5006479026050854</v>
      </c>
      <c r="AC461" s="17">
        <f t="shared" si="52"/>
        <v>0.83333333333333337</v>
      </c>
    </row>
    <row r="462" spans="1:29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50"/>
        <v>1.7162500000000001</v>
      </c>
      <c r="G462" t="s">
        <v>20</v>
      </c>
      <c r="H462">
        <v>50</v>
      </c>
      <c r="I462" s="6">
        <f t="shared" si="49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53"/>
        <v>40399.208333333336</v>
      </c>
      <c r="O462" s="13">
        <f t="shared" si="54"/>
        <v>40402.208333333336</v>
      </c>
      <c r="P462" t="b">
        <v>0</v>
      </c>
      <c r="Q462" t="b">
        <v>0</v>
      </c>
      <c r="R462" t="s">
        <v>33</v>
      </c>
      <c r="S462" s="8" t="str">
        <f t="shared" si="51"/>
        <v>theater</v>
      </c>
      <c r="T462" s="9" t="str">
        <f t="shared" si="55"/>
        <v>plays</v>
      </c>
      <c r="V462" s="17">
        <f>IF(G462="successful",IF(H462&gt;='Statistical Analysis'!$D$16,"Outlier",0),0)</f>
        <v>0</v>
      </c>
      <c r="W462" s="17">
        <f>IF(G462="failed",IF(H462&gt;='Statistical Analysis'!$E$16,"Outlier",0),0)</f>
        <v>0</v>
      </c>
      <c r="Y462" s="25">
        <f>IF(G462="successful",((H462-'Statistical Analysis'!$D$4)/'Statistical Analysis'!$D$9),0)</f>
        <v>-0.63269554399913008</v>
      </c>
      <c r="Z462" s="14">
        <f>IF(G462="failed",((H462-'Statistical Analysis'!$E$4)/'Statistical Analysis'!$E$9),0)</f>
        <v>0</v>
      </c>
      <c r="AC462" s="17">
        <f t="shared" si="52"/>
        <v>0.1</v>
      </c>
    </row>
    <row r="463" spans="1:29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50"/>
        <v>1.4104655870445344</v>
      </c>
      <c r="G463" t="s">
        <v>20</v>
      </c>
      <c r="H463">
        <v>2080</v>
      </c>
      <c r="I463" s="6">
        <f t="shared" si="4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53"/>
        <v>41757.208333333336</v>
      </c>
      <c r="O463" s="13">
        <f t="shared" si="54"/>
        <v>41777.208333333336</v>
      </c>
      <c r="P463" t="b">
        <v>0</v>
      </c>
      <c r="Q463" t="b">
        <v>0</v>
      </c>
      <c r="R463" t="s">
        <v>53</v>
      </c>
      <c r="S463" s="8" t="str">
        <f t="shared" si="51"/>
        <v>film &amp; video</v>
      </c>
      <c r="T463" s="9" t="str">
        <f t="shared" si="55"/>
        <v>drama</v>
      </c>
      <c r="V463" s="17">
        <f>IF(G463="successful",IF(H463&gt;='Statistical Analysis'!$D$16,"Outlier",0),0)</f>
        <v>0</v>
      </c>
      <c r="W463" s="17">
        <f>IF(G463="failed",IF(H463&gt;='Statistical Analysis'!$E$16,"Outlier",0),0)</f>
        <v>0</v>
      </c>
      <c r="Y463" s="25">
        <f>IF(G463="successful",((H463-'Statistical Analysis'!$D$4)/'Statistical Analysis'!$D$9),0)</f>
        <v>0.97047105386455701</v>
      </c>
      <c r="Z463" s="14">
        <f>IF(G463="failed",((H463-'Statistical Analysis'!$E$4)/'Statistical Analysis'!$E$9),0)</f>
        <v>0</v>
      </c>
      <c r="AC463" s="17">
        <f t="shared" si="52"/>
        <v>0.66666666666666663</v>
      </c>
    </row>
    <row r="464" spans="1:29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50"/>
        <v>0.30579449152542371</v>
      </c>
      <c r="G464" t="s">
        <v>14</v>
      </c>
      <c r="H464">
        <v>535</v>
      </c>
      <c r="I464" s="6">
        <f t="shared" si="4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53"/>
        <v>41304.25</v>
      </c>
      <c r="O464" s="13">
        <f t="shared" si="54"/>
        <v>41342.25</v>
      </c>
      <c r="P464" t="b">
        <v>0</v>
      </c>
      <c r="Q464" t="b">
        <v>0</v>
      </c>
      <c r="R464" t="s">
        <v>292</v>
      </c>
      <c r="S464" s="8" t="str">
        <f t="shared" si="51"/>
        <v>games</v>
      </c>
      <c r="T464" s="9" t="str">
        <f t="shared" si="55"/>
        <v>mobile games</v>
      </c>
      <c r="V464" s="17">
        <f>IF(G464="successful",IF(H464&gt;='Statistical Analysis'!$D$16,"Outlier",0),0)</f>
        <v>0</v>
      </c>
      <c r="W464" s="17">
        <f>IF(G464="failed",IF(H464&gt;='Statistical Analysis'!$E$16,"Outlier",0),0)</f>
        <v>0</v>
      </c>
      <c r="Y464" s="25">
        <f>IF(G464="successful",((H464-'Statistical Analysis'!$D$4)/'Statistical Analysis'!$D$9),0)</f>
        <v>0</v>
      </c>
      <c r="Z464" s="14">
        <f>IF(G464="failed",((H464-'Statistical Analysis'!$E$4)/'Statistical Analysis'!$E$9),0)</f>
        <v>-5.2725083212891544E-2</v>
      </c>
      <c r="AC464" s="17">
        <f t="shared" si="52"/>
        <v>1.2666666666666666</v>
      </c>
    </row>
    <row r="465" spans="1:29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50"/>
        <v>1.0816455696202532</v>
      </c>
      <c r="G465" t="s">
        <v>20</v>
      </c>
      <c r="H465">
        <v>2105</v>
      </c>
      <c r="I465" s="6">
        <f t="shared" si="4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53"/>
        <v>41639.25</v>
      </c>
      <c r="O465" s="13">
        <f t="shared" si="54"/>
        <v>41643.25</v>
      </c>
      <c r="P465" t="b">
        <v>0</v>
      </c>
      <c r="Q465" t="b">
        <v>0</v>
      </c>
      <c r="R465" t="s">
        <v>71</v>
      </c>
      <c r="S465" s="8" t="str">
        <f t="shared" si="51"/>
        <v>film &amp; video</v>
      </c>
      <c r="T465" s="9" t="str">
        <f t="shared" si="55"/>
        <v>animation</v>
      </c>
      <c r="V465" s="17">
        <f>IF(G465="successful",IF(H465&gt;='Statistical Analysis'!$D$16,"Outlier",0),0)</f>
        <v>0</v>
      </c>
      <c r="W465" s="17">
        <f>IF(G465="failed",IF(H465&gt;='Statistical Analysis'!$E$16,"Outlier",0),0)</f>
        <v>0</v>
      </c>
      <c r="Y465" s="25">
        <f>IF(G465="successful",((H465-'Statistical Analysis'!$D$4)/'Statistical Analysis'!$D$9),0)</f>
        <v>0.99021448487273056</v>
      </c>
      <c r="Z465" s="14">
        <f>IF(G465="failed",((H465-'Statistical Analysis'!$E$4)/'Statistical Analysis'!$E$9),0)</f>
        <v>0</v>
      </c>
      <c r="AC465" s="17">
        <f t="shared" si="52"/>
        <v>0.13333333333333333</v>
      </c>
    </row>
    <row r="466" spans="1:29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50"/>
        <v>1.3345505617977529</v>
      </c>
      <c r="G466" t="s">
        <v>20</v>
      </c>
      <c r="H466">
        <v>2436</v>
      </c>
      <c r="I466" s="6">
        <f t="shared" si="4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53"/>
        <v>43142.25</v>
      </c>
      <c r="O466" s="13">
        <f t="shared" si="54"/>
        <v>43156.25</v>
      </c>
      <c r="P466" t="b">
        <v>0</v>
      </c>
      <c r="Q466" t="b">
        <v>0</v>
      </c>
      <c r="R466" t="s">
        <v>33</v>
      </c>
      <c r="S466" s="8" t="str">
        <f t="shared" si="51"/>
        <v>theater</v>
      </c>
      <c r="T466" s="9" t="str">
        <f t="shared" si="55"/>
        <v>plays</v>
      </c>
      <c r="V466" s="17">
        <f>IF(G466="successful",IF(H466&gt;='Statistical Analysis'!$D$16,"Outlier",0),0)</f>
        <v>0</v>
      </c>
      <c r="W466" s="17">
        <f>IF(G466="failed",IF(H466&gt;='Statistical Analysis'!$E$16,"Outlier",0),0)</f>
        <v>0</v>
      </c>
      <c r="Y466" s="25">
        <f>IF(G466="successful",((H466-'Statistical Analysis'!$D$4)/'Statistical Analysis'!$D$9),0)</f>
        <v>1.2516175114209476</v>
      </c>
      <c r="Z466" s="14">
        <f>IF(G466="failed",((H466-'Statistical Analysis'!$E$4)/'Statistical Analysis'!$E$9),0)</f>
        <v>0</v>
      </c>
      <c r="AC466" s="17">
        <f t="shared" si="52"/>
        <v>0.46666666666666667</v>
      </c>
    </row>
    <row r="467" spans="1:29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50"/>
        <v>1.8785106382978722</v>
      </c>
      <c r="G467" t="s">
        <v>20</v>
      </c>
      <c r="H467">
        <v>80</v>
      </c>
      <c r="I467" s="6">
        <f t="shared" si="4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53"/>
        <v>43127.25</v>
      </c>
      <c r="O467" s="13">
        <f t="shared" si="54"/>
        <v>43136.25</v>
      </c>
      <c r="P467" t="b">
        <v>0</v>
      </c>
      <c r="Q467" t="b">
        <v>0</v>
      </c>
      <c r="R467" t="s">
        <v>206</v>
      </c>
      <c r="S467" s="8" t="str">
        <f t="shared" si="51"/>
        <v>publishing</v>
      </c>
      <c r="T467" s="9" t="str">
        <f t="shared" si="55"/>
        <v>translations</v>
      </c>
      <c r="V467" s="17">
        <f>IF(G467="successful",IF(H467&gt;='Statistical Analysis'!$D$16,"Outlier",0),0)</f>
        <v>0</v>
      </c>
      <c r="W467" s="17">
        <f>IF(G467="failed",IF(H467&gt;='Statistical Analysis'!$E$16,"Outlier",0),0)</f>
        <v>0</v>
      </c>
      <c r="Y467" s="25">
        <f>IF(G467="successful",((H467-'Statistical Analysis'!$D$4)/'Statistical Analysis'!$D$9),0)</f>
        <v>-0.60900342678932196</v>
      </c>
      <c r="Z467" s="14">
        <f>IF(G467="failed",((H467-'Statistical Analysis'!$E$4)/'Statistical Analysis'!$E$9),0)</f>
        <v>0</v>
      </c>
      <c r="AC467" s="17">
        <f t="shared" si="52"/>
        <v>0.3</v>
      </c>
    </row>
    <row r="468" spans="1:29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50"/>
        <v>3.32</v>
      </c>
      <c r="G468" t="s">
        <v>20</v>
      </c>
      <c r="H468">
        <v>42</v>
      </c>
      <c r="I468" s="6">
        <f t="shared" si="4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53"/>
        <v>41409.208333333336</v>
      </c>
      <c r="O468" s="13">
        <f t="shared" si="54"/>
        <v>41432.208333333336</v>
      </c>
      <c r="P468" t="b">
        <v>0</v>
      </c>
      <c r="Q468" t="b">
        <v>1</v>
      </c>
      <c r="R468" t="s">
        <v>65</v>
      </c>
      <c r="S468" s="8" t="str">
        <f t="shared" si="51"/>
        <v>technology</v>
      </c>
      <c r="T468" s="9" t="str">
        <f t="shared" si="55"/>
        <v>wearables</v>
      </c>
      <c r="V468" s="17">
        <f>IF(G468="successful",IF(H468&gt;='Statistical Analysis'!$D$16,"Outlier",0),0)</f>
        <v>0</v>
      </c>
      <c r="W468" s="17">
        <f>IF(G468="failed",IF(H468&gt;='Statistical Analysis'!$E$16,"Outlier",0),0)</f>
        <v>0</v>
      </c>
      <c r="Y468" s="25">
        <f>IF(G468="successful",((H468-'Statistical Analysis'!$D$4)/'Statistical Analysis'!$D$9),0)</f>
        <v>-0.63901344192174558</v>
      </c>
      <c r="Z468" s="14">
        <f>IF(G468="failed",((H468-'Statistical Analysis'!$E$4)/'Statistical Analysis'!$E$9),0)</f>
        <v>0</v>
      </c>
      <c r="AC468" s="17">
        <f t="shared" si="52"/>
        <v>0.76666666666666672</v>
      </c>
    </row>
    <row r="469" spans="1:29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50"/>
        <v>5.7521428571428572</v>
      </c>
      <c r="G469" t="s">
        <v>20</v>
      </c>
      <c r="H469">
        <v>139</v>
      </c>
      <c r="I469" s="6">
        <f t="shared" si="4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53"/>
        <v>42331.25</v>
      </c>
      <c r="O469" s="13">
        <f t="shared" si="54"/>
        <v>42338.25</v>
      </c>
      <c r="P469" t="b">
        <v>0</v>
      </c>
      <c r="Q469" t="b">
        <v>1</v>
      </c>
      <c r="R469" t="s">
        <v>28</v>
      </c>
      <c r="S469" s="8" t="str">
        <f t="shared" si="51"/>
        <v>technology</v>
      </c>
      <c r="T469" s="9" t="str">
        <f t="shared" si="55"/>
        <v>web</v>
      </c>
      <c r="V469" s="17">
        <f>IF(G469="successful",IF(H469&gt;='Statistical Analysis'!$D$16,"Outlier",0),0)</f>
        <v>0</v>
      </c>
      <c r="W469" s="17">
        <f>IF(G469="failed",IF(H469&gt;='Statistical Analysis'!$E$16,"Outlier",0),0)</f>
        <v>0</v>
      </c>
      <c r="Y469" s="25">
        <f>IF(G469="successful",((H469-'Statistical Analysis'!$D$4)/'Statistical Analysis'!$D$9),0)</f>
        <v>-0.56240892961003253</v>
      </c>
      <c r="Z469" s="14">
        <f>IF(G469="failed",((H469-'Statistical Analysis'!$E$4)/'Statistical Analysis'!$E$9),0)</f>
        <v>0</v>
      </c>
      <c r="AC469" s="17">
        <f t="shared" si="52"/>
        <v>0.23333333333333334</v>
      </c>
    </row>
    <row r="470" spans="1:29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50"/>
        <v>0.40500000000000003</v>
      </c>
      <c r="G470" t="s">
        <v>14</v>
      </c>
      <c r="H470">
        <v>16</v>
      </c>
      <c r="I470" s="6">
        <f t="shared" si="4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53"/>
        <v>43569.208333333328</v>
      </c>
      <c r="O470" s="13">
        <f t="shared" si="54"/>
        <v>43585.208333333328</v>
      </c>
      <c r="P470" t="b">
        <v>0</v>
      </c>
      <c r="Q470" t="b">
        <v>0</v>
      </c>
      <c r="R470" t="s">
        <v>33</v>
      </c>
      <c r="S470" s="8" t="str">
        <f t="shared" si="51"/>
        <v>theater</v>
      </c>
      <c r="T470" s="9" t="str">
        <f t="shared" si="55"/>
        <v>plays</v>
      </c>
      <c r="V470" s="17">
        <f>IF(G470="successful",IF(H470&gt;='Statistical Analysis'!$D$16,"Outlier",0),0)</f>
        <v>0</v>
      </c>
      <c r="W470" s="17">
        <f>IF(G470="failed",IF(H470&gt;='Statistical Analysis'!$E$16,"Outlier",0),0)</f>
        <v>0</v>
      </c>
      <c r="Y470" s="25">
        <f>IF(G470="successful",((H470-'Statistical Analysis'!$D$4)/'Statistical Analysis'!$D$9),0)</f>
        <v>0</v>
      </c>
      <c r="Z470" s="14">
        <f>IF(G470="failed",((H470-'Statistical Analysis'!$E$4)/'Statistical Analysis'!$E$9),0)</f>
        <v>-0.59335750940951626</v>
      </c>
      <c r="AC470" s="17">
        <f t="shared" si="52"/>
        <v>0.53333333333333333</v>
      </c>
    </row>
    <row r="471" spans="1:29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50"/>
        <v>1.8442857142857143</v>
      </c>
      <c r="G471" t="s">
        <v>20</v>
      </c>
      <c r="H471">
        <v>159</v>
      </c>
      <c r="I471" s="6">
        <f t="shared" si="4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53"/>
        <v>42142.208333333328</v>
      </c>
      <c r="O471" s="13">
        <f t="shared" si="54"/>
        <v>42144.208333333328</v>
      </c>
      <c r="P471" t="b">
        <v>0</v>
      </c>
      <c r="Q471" t="b">
        <v>0</v>
      </c>
      <c r="R471" t="s">
        <v>53</v>
      </c>
      <c r="S471" s="8" t="str">
        <f t="shared" si="51"/>
        <v>film &amp; video</v>
      </c>
      <c r="T471" s="9" t="str">
        <f t="shared" si="55"/>
        <v>drama</v>
      </c>
      <c r="V471" s="17">
        <f>IF(G471="successful",IF(H471&gt;='Statistical Analysis'!$D$16,"Outlier",0),0)</f>
        <v>0</v>
      </c>
      <c r="W471" s="17">
        <f>IF(G471="failed",IF(H471&gt;='Statistical Analysis'!$E$16,"Outlier",0),0)</f>
        <v>0</v>
      </c>
      <c r="Y471" s="25">
        <f>IF(G471="successful",((H471-'Statistical Analysis'!$D$4)/'Statistical Analysis'!$D$9),0)</f>
        <v>-0.54661418480349366</v>
      </c>
      <c r="Z471" s="14">
        <f>IF(G471="failed",((H471-'Statistical Analysis'!$E$4)/'Statistical Analysis'!$E$9),0)</f>
        <v>0</v>
      </c>
      <c r="AC471" s="17">
        <f t="shared" si="52"/>
        <v>6.6666666666666666E-2</v>
      </c>
    </row>
    <row r="472" spans="1:29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50"/>
        <v>2.8580555555555556</v>
      </c>
      <c r="G472" t="s">
        <v>20</v>
      </c>
      <c r="H472">
        <v>381</v>
      </c>
      <c r="I472" s="6">
        <f t="shared" si="4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53"/>
        <v>42716.25</v>
      </c>
      <c r="O472" s="13">
        <f t="shared" si="54"/>
        <v>42723.25</v>
      </c>
      <c r="P472" t="b">
        <v>0</v>
      </c>
      <c r="Q472" t="b">
        <v>0</v>
      </c>
      <c r="R472" t="s">
        <v>65</v>
      </c>
      <c r="S472" s="8" t="str">
        <f t="shared" si="51"/>
        <v>technology</v>
      </c>
      <c r="T472" s="9" t="str">
        <f t="shared" si="55"/>
        <v>wearables</v>
      </c>
      <c r="V472" s="17">
        <f>IF(G472="successful",IF(H472&gt;='Statistical Analysis'!$D$16,"Outlier",0),0)</f>
        <v>0</v>
      </c>
      <c r="W472" s="17">
        <f>IF(G472="failed",IF(H472&gt;='Statistical Analysis'!$E$16,"Outlier",0),0)</f>
        <v>0</v>
      </c>
      <c r="Y472" s="25">
        <f>IF(G472="successful",((H472-'Statistical Analysis'!$D$4)/'Statistical Analysis'!$D$9),0)</f>
        <v>-0.37129251745091313</v>
      </c>
      <c r="Z472" s="14">
        <f>IF(G472="failed",((H472-'Statistical Analysis'!$E$4)/'Statistical Analysis'!$E$9),0)</f>
        <v>0</v>
      </c>
      <c r="AC472" s="17">
        <f t="shared" si="52"/>
        <v>0.23333333333333334</v>
      </c>
    </row>
    <row r="473" spans="1:29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50"/>
        <v>3.19</v>
      </c>
      <c r="G473" t="s">
        <v>20</v>
      </c>
      <c r="H473">
        <v>194</v>
      </c>
      <c r="I473" s="6">
        <f t="shared" si="4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53"/>
        <v>41031.208333333336</v>
      </c>
      <c r="O473" s="13">
        <f t="shared" si="54"/>
        <v>41031.208333333336</v>
      </c>
      <c r="P473" t="b">
        <v>0</v>
      </c>
      <c r="Q473" t="b">
        <v>1</v>
      </c>
      <c r="R473" t="s">
        <v>17</v>
      </c>
      <c r="S473" s="8" t="str">
        <f t="shared" si="51"/>
        <v>food</v>
      </c>
      <c r="T473" s="9" t="str">
        <f t="shared" si="55"/>
        <v>food trucks</v>
      </c>
      <c r="V473" s="17">
        <f>IF(G473="successful",IF(H473&gt;='Statistical Analysis'!$D$16,"Outlier",0),0)</f>
        <v>0</v>
      </c>
      <c r="W473" s="17">
        <f>IF(G473="failed",IF(H473&gt;='Statistical Analysis'!$E$16,"Outlier",0),0)</f>
        <v>0</v>
      </c>
      <c r="Y473" s="25">
        <f>IF(G473="successful",((H473-'Statistical Analysis'!$D$4)/'Statistical Analysis'!$D$9),0)</f>
        <v>-0.51897338139205085</v>
      </c>
      <c r="Z473" s="14">
        <f>IF(G473="failed",((H473-'Statistical Analysis'!$E$4)/'Statistical Analysis'!$E$9),0)</f>
        <v>0</v>
      </c>
      <c r="AC473" s="17">
        <f t="shared" si="52"/>
        <v>0</v>
      </c>
    </row>
    <row r="474" spans="1:29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50"/>
        <v>0.39234070221066319</v>
      </c>
      <c r="G474" t="s">
        <v>14</v>
      </c>
      <c r="H474">
        <v>575</v>
      </c>
      <c r="I474" s="6">
        <f t="shared" si="4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53"/>
        <v>43535.208333333328</v>
      </c>
      <c r="O474" s="13">
        <f t="shared" si="54"/>
        <v>43589.208333333328</v>
      </c>
      <c r="P474" t="b">
        <v>0</v>
      </c>
      <c r="Q474" t="b">
        <v>0</v>
      </c>
      <c r="R474" t="s">
        <v>23</v>
      </c>
      <c r="S474" s="8" t="str">
        <f t="shared" si="51"/>
        <v>music</v>
      </c>
      <c r="T474" s="9" t="str">
        <f t="shared" si="55"/>
        <v>rock</v>
      </c>
      <c r="V474" s="17">
        <f>IF(G474="successful",IF(H474&gt;='Statistical Analysis'!$D$16,"Outlier",0),0)</f>
        <v>0</v>
      </c>
      <c r="W474" s="17">
        <f>IF(G474="failed",IF(H474&gt;='Statistical Analysis'!$E$16,"Outlier",0),0)</f>
        <v>0</v>
      </c>
      <c r="Y474" s="25">
        <f>IF(G474="successful",((H474-'Statistical Analysis'!$D$4)/'Statistical Analysis'!$D$9),0)</f>
        <v>0</v>
      </c>
      <c r="Z474" s="14">
        <f>IF(G474="failed",((H474-'Statistical Analysis'!$E$4)/'Statistical Analysis'!$E$9),0)</f>
        <v>-1.1057844199664206E-2</v>
      </c>
      <c r="AC474" s="17">
        <f t="shared" si="52"/>
        <v>1.8</v>
      </c>
    </row>
    <row r="475" spans="1:29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50"/>
        <v>1.7814000000000001</v>
      </c>
      <c r="G475" t="s">
        <v>20</v>
      </c>
      <c r="H475">
        <v>106</v>
      </c>
      <c r="I475" s="6">
        <f t="shared" si="4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53"/>
        <v>43277.208333333328</v>
      </c>
      <c r="O475" s="13">
        <f t="shared" si="54"/>
        <v>43278.208333333328</v>
      </c>
      <c r="P475" t="b">
        <v>0</v>
      </c>
      <c r="Q475" t="b">
        <v>0</v>
      </c>
      <c r="R475" t="s">
        <v>50</v>
      </c>
      <c r="S475" s="8" t="str">
        <f t="shared" si="51"/>
        <v>music</v>
      </c>
      <c r="T475" s="9" t="str">
        <f t="shared" si="55"/>
        <v>electric music</v>
      </c>
      <c r="V475" s="17">
        <f>IF(G475="successful",IF(H475&gt;='Statistical Analysis'!$D$16,"Outlier",0),0)</f>
        <v>0</v>
      </c>
      <c r="W475" s="17">
        <f>IF(G475="failed",IF(H475&gt;='Statistical Analysis'!$E$16,"Outlier",0),0)</f>
        <v>0</v>
      </c>
      <c r="Y475" s="25">
        <f>IF(G475="successful",((H475-'Statistical Analysis'!$D$4)/'Statistical Analysis'!$D$9),0)</f>
        <v>-0.58847025854082147</v>
      </c>
      <c r="Z475" s="14">
        <f>IF(G475="failed",((H475-'Statistical Analysis'!$E$4)/'Statistical Analysis'!$E$9),0)</f>
        <v>0</v>
      </c>
      <c r="AC475" s="17">
        <f t="shared" si="52"/>
        <v>3.3333333333333333E-2</v>
      </c>
    </row>
    <row r="476" spans="1:29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50"/>
        <v>3.6515</v>
      </c>
      <c r="G476" t="s">
        <v>20</v>
      </c>
      <c r="H476">
        <v>142</v>
      </c>
      <c r="I476" s="6">
        <f t="shared" si="4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53"/>
        <v>41989.25</v>
      </c>
      <c r="O476" s="13">
        <f t="shared" si="54"/>
        <v>41990.25</v>
      </c>
      <c r="P476" t="b">
        <v>0</v>
      </c>
      <c r="Q476" t="b">
        <v>0</v>
      </c>
      <c r="R476" t="s">
        <v>269</v>
      </c>
      <c r="S476" s="8" t="str">
        <f t="shared" si="51"/>
        <v>film &amp; video</v>
      </c>
      <c r="T476" s="9" t="str">
        <f t="shared" si="55"/>
        <v>television</v>
      </c>
      <c r="V476" s="17">
        <f>IF(G476="successful",IF(H476&gt;='Statistical Analysis'!$D$16,"Outlier",0),0)</f>
        <v>0</v>
      </c>
      <c r="W476" s="17">
        <f>IF(G476="failed",IF(H476&gt;='Statistical Analysis'!$E$16,"Outlier",0),0)</f>
        <v>0</v>
      </c>
      <c r="Y476" s="25">
        <f>IF(G476="successful",((H476-'Statistical Analysis'!$D$4)/'Statistical Analysis'!$D$9),0)</f>
        <v>-0.56003971788905171</v>
      </c>
      <c r="Z476" s="14">
        <f>IF(G476="failed",((H476-'Statistical Analysis'!$E$4)/'Statistical Analysis'!$E$9),0)</f>
        <v>0</v>
      </c>
      <c r="AC476" s="17">
        <f t="shared" si="52"/>
        <v>3.3333333333333333E-2</v>
      </c>
    </row>
    <row r="477" spans="1:29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50"/>
        <v>1.1394594594594594</v>
      </c>
      <c r="G477" t="s">
        <v>20</v>
      </c>
      <c r="H477">
        <v>211</v>
      </c>
      <c r="I477" s="6">
        <f t="shared" si="4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53"/>
        <v>41450.208333333336</v>
      </c>
      <c r="O477" s="13">
        <f t="shared" si="54"/>
        <v>41454.208333333336</v>
      </c>
      <c r="P477" t="b">
        <v>0</v>
      </c>
      <c r="Q477" t="b">
        <v>1</v>
      </c>
      <c r="R477" t="s">
        <v>206</v>
      </c>
      <c r="S477" s="8" t="str">
        <f t="shared" si="51"/>
        <v>publishing</v>
      </c>
      <c r="T477" s="9" t="str">
        <f t="shared" si="55"/>
        <v>translations</v>
      </c>
      <c r="V477" s="17">
        <f>IF(G477="successful",IF(H477&gt;='Statistical Analysis'!$D$16,"Outlier",0),0)</f>
        <v>0</v>
      </c>
      <c r="W477" s="17">
        <f>IF(G477="failed",IF(H477&gt;='Statistical Analysis'!$E$16,"Outlier",0),0)</f>
        <v>0</v>
      </c>
      <c r="Y477" s="25">
        <f>IF(G477="successful",((H477-'Statistical Analysis'!$D$4)/'Statistical Analysis'!$D$9),0)</f>
        <v>-0.50554784830649291</v>
      </c>
      <c r="Z477" s="14">
        <f>IF(G477="failed",((H477-'Statistical Analysis'!$E$4)/'Statistical Analysis'!$E$9),0)</f>
        <v>0</v>
      </c>
      <c r="AC477" s="17">
        <f t="shared" si="52"/>
        <v>0.13333333333333333</v>
      </c>
    </row>
    <row r="478" spans="1:29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50"/>
        <v>0.29828720626631855</v>
      </c>
      <c r="G478" t="s">
        <v>14</v>
      </c>
      <c r="H478">
        <v>1120</v>
      </c>
      <c r="I478" s="6">
        <f t="shared" si="4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53"/>
        <v>43322.208333333328</v>
      </c>
      <c r="O478" s="13">
        <f t="shared" si="54"/>
        <v>43328.208333333328</v>
      </c>
      <c r="P478" t="b">
        <v>0</v>
      </c>
      <c r="Q478" t="b">
        <v>0</v>
      </c>
      <c r="R478" t="s">
        <v>119</v>
      </c>
      <c r="S478" s="8" t="str">
        <f t="shared" si="51"/>
        <v>publishing</v>
      </c>
      <c r="T478" s="9" t="str">
        <f t="shared" si="55"/>
        <v>fiction</v>
      </c>
      <c r="V478" s="17">
        <f>IF(G478="successful",IF(H478&gt;='Statistical Analysis'!$D$16,"Outlier",0),0)</f>
        <v>0</v>
      </c>
      <c r="W478" s="17">
        <f>IF(G478="failed",IF(H478&gt;='Statistical Analysis'!$E$16,"Outlier",0),0)</f>
        <v>0</v>
      </c>
      <c r="Y478" s="25">
        <f>IF(G478="successful",((H478-'Statistical Analysis'!$D$4)/'Statistical Analysis'!$D$9),0)</f>
        <v>0</v>
      </c>
      <c r="Z478" s="14">
        <f>IF(G478="failed",((H478-'Statistical Analysis'!$E$4)/'Statistical Analysis'!$E$9),0)</f>
        <v>0.55665828735555822</v>
      </c>
      <c r="AC478" s="17">
        <f t="shared" si="52"/>
        <v>0.2</v>
      </c>
    </row>
    <row r="479" spans="1:29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50"/>
        <v>0.54270588235294115</v>
      </c>
      <c r="G479" t="s">
        <v>14</v>
      </c>
      <c r="H479">
        <v>113</v>
      </c>
      <c r="I479" s="6">
        <f t="shared" si="4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53"/>
        <v>40720.208333333336</v>
      </c>
      <c r="O479" s="13">
        <f t="shared" si="54"/>
        <v>40747.208333333336</v>
      </c>
      <c r="P479" t="b">
        <v>0</v>
      </c>
      <c r="Q479" t="b">
        <v>0</v>
      </c>
      <c r="R479" t="s">
        <v>474</v>
      </c>
      <c r="S479" s="8" t="str">
        <f t="shared" si="51"/>
        <v>film &amp; video</v>
      </c>
      <c r="T479" s="9" t="str">
        <f t="shared" si="55"/>
        <v>science fiction</v>
      </c>
      <c r="V479" s="17">
        <f>IF(G479="successful",IF(H479&gt;='Statistical Analysis'!$D$16,"Outlier",0),0)</f>
        <v>0</v>
      </c>
      <c r="W479" s="17">
        <f>IF(G479="failed",IF(H479&gt;='Statistical Analysis'!$E$16,"Outlier",0),0)</f>
        <v>0</v>
      </c>
      <c r="Y479" s="25">
        <f>IF(G479="successful",((H479-'Statistical Analysis'!$D$4)/'Statistical Analysis'!$D$9),0)</f>
        <v>0</v>
      </c>
      <c r="Z479" s="14">
        <f>IF(G479="failed",((H479-'Statistical Analysis'!$E$4)/'Statistical Analysis'!$E$9),0)</f>
        <v>-0.49231445480243996</v>
      </c>
      <c r="AC479" s="17">
        <f t="shared" si="52"/>
        <v>0.9</v>
      </c>
    </row>
    <row r="480" spans="1:29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50"/>
        <v>2.3634156976744185</v>
      </c>
      <c r="G480" t="s">
        <v>20</v>
      </c>
      <c r="H480">
        <v>2756</v>
      </c>
      <c r="I480" s="6">
        <f t="shared" si="4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53"/>
        <v>42072.208333333328</v>
      </c>
      <c r="O480" s="13">
        <f t="shared" si="54"/>
        <v>42084.208333333328</v>
      </c>
      <c r="P480" t="b">
        <v>0</v>
      </c>
      <c r="Q480" t="b">
        <v>0</v>
      </c>
      <c r="R480" t="s">
        <v>65</v>
      </c>
      <c r="S480" s="8" t="str">
        <f t="shared" si="51"/>
        <v>technology</v>
      </c>
      <c r="T480" s="9" t="str">
        <f t="shared" si="55"/>
        <v>wearables</v>
      </c>
      <c r="V480" s="17">
        <f>IF(G480="successful",IF(H480&gt;='Statistical Analysis'!$D$16,"Outlier",0),0)</f>
        <v>0</v>
      </c>
      <c r="W480" s="17">
        <f>IF(G480="failed",IF(H480&gt;='Statistical Analysis'!$E$16,"Outlier",0),0)</f>
        <v>0</v>
      </c>
      <c r="Y480" s="25">
        <f>IF(G480="successful",((H480-'Statistical Analysis'!$D$4)/'Statistical Analysis'!$D$9),0)</f>
        <v>1.504333428325568</v>
      </c>
      <c r="Z480" s="14">
        <f>IF(G480="failed",((H480-'Statistical Analysis'!$E$4)/'Statistical Analysis'!$E$9),0)</f>
        <v>0</v>
      </c>
      <c r="AC480" s="17">
        <f t="shared" si="52"/>
        <v>0.4</v>
      </c>
    </row>
    <row r="481" spans="1:29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50"/>
        <v>5.1291666666666664</v>
      </c>
      <c r="G481" t="s">
        <v>20</v>
      </c>
      <c r="H481">
        <v>173</v>
      </c>
      <c r="I481" s="6">
        <f t="shared" si="4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53"/>
        <v>42945.208333333328</v>
      </c>
      <c r="O481" s="13">
        <f t="shared" si="54"/>
        <v>42947.208333333328</v>
      </c>
      <c r="P481" t="b">
        <v>0</v>
      </c>
      <c r="Q481" t="b">
        <v>0</v>
      </c>
      <c r="R481" t="s">
        <v>17</v>
      </c>
      <c r="S481" s="8" t="str">
        <f t="shared" si="51"/>
        <v>food</v>
      </c>
      <c r="T481" s="9" t="str">
        <f t="shared" si="55"/>
        <v>food trucks</v>
      </c>
      <c r="V481" s="17">
        <f>IF(G481="successful",IF(H481&gt;='Statistical Analysis'!$D$16,"Outlier",0),0)</f>
        <v>0</v>
      </c>
      <c r="W481" s="17">
        <f>IF(G481="failed",IF(H481&gt;='Statistical Analysis'!$E$16,"Outlier",0),0)</f>
        <v>0</v>
      </c>
      <c r="Y481" s="25">
        <f>IF(G481="successful",((H481-'Statistical Analysis'!$D$4)/'Statistical Analysis'!$D$9),0)</f>
        <v>-0.53555786343891654</v>
      </c>
      <c r="Z481" s="14">
        <f>IF(G481="failed",((H481-'Statistical Analysis'!$E$4)/'Statistical Analysis'!$E$9),0)</f>
        <v>0</v>
      </c>
      <c r="AC481" s="17">
        <f t="shared" si="52"/>
        <v>6.6666666666666666E-2</v>
      </c>
    </row>
    <row r="482" spans="1:29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50"/>
        <v>1.0065116279069768</v>
      </c>
      <c r="G482" t="s">
        <v>20</v>
      </c>
      <c r="H482">
        <v>87</v>
      </c>
      <c r="I482" s="6">
        <f t="shared" si="4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53"/>
        <v>40248.25</v>
      </c>
      <c r="O482" s="13">
        <f t="shared" si="54"/>
        <v>40257.208333333336</v>
      </c>
      <c r="P482" t="b">
        <v>0</v>
      </c>
      <c r="Q482" t="b">
        <v>1</v>
      </c>
      <c r="R482" t="s">
        <v>122</v>
      </c>
      <c r="S482" s="8" t="str">
        <f t="shared" si="51"/>
        <v>photography</v>
      </c>
      <c r="T482" s="9" t="str">
        <f t="shared" si="55"/>
        <v>photography books</v>
      </c>
      <c r="V482" s="17">
        <f>IF(G482="successful",IF(H482&gt;='Statistical Analysis'!$D$16,"Outlier",0),0)</f>
        <v>0</v>
      </c>
      <c r="W482" s="17">
        <f>IF(G482="failed",IF(H482&gt;='Statistical Analysis'!$E$16,"Outlier",0),0)</f>
        <v>0</v>
      </c>
      <c r="Y482" s="25">
        <f>IF(G482="successful",((H482-'Statistical Analysis'!$D$4)/'Statistical Analysis'!$D$9),0)</f>
        <v>-0.60347526610703339</v>
      </c>
      <c r="Z482" s="14">
        <f>IF(G482="failed",((H482-'Statistical Analysis'!$E$4)/'Statistical Analysis'!$E$9),0)</f>
        <v>0</v>
      </c>
      <c r="AC482" s="17">
        <f t="shared" si="52"/>
        <v>0.29861111111119193</v>
      </c>
    </row>
    <row r="483" spans="1:29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50"/>
        <v>0.81348423194303154</v>
      </c>
      <c r="G483" t="s">
        <v>14</v>
      </c>
      <c r="H483">
        <v>1538</v>
      </c>
      <c r="I483" s="6">
        <f t="shared" si="4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53"/>
        <v>41913.208333333336</v>
      </c>
      <c r="O483" s="13">
        <f t="shared" si="54"/>
        <v>41955.25</v>
      </c>
      <c r="P483" t="b">
        <v>0</v>
      </c>
      <c r="Q483" t="b">
        <v>1</v>
      </c>
      <c r="R483" t="s">
        <v>33</v>
      </c>
      <c r="S483" s="8" t="str">
        <f t="shared" si="51"/>
        <v>theater</v>
      </c>
      <c r="T483" s="9" t="str">
        <f t="shared" si="55"/>
        <v>plays</v>
      </c>
      <c r="V483" s="17">
        <f>IF(G483="successful",IF(H483&gt;='Statistical Analysis'!$D$16,"Outlier",0),0)</f>
        <v>0</v>
      </c>
      <c r="W483" s="17">
        <f>IF(G483="failed",IF(H483&gt;='Statistical Analysis'!$E$16,"Outlier",0),0)</f>
        <v>0</v>
      </c>
      <c r="Y483" s="25">
        <f>IF(G483="successful",((H483-'Statistical Analysis'!$D$4)/'Statistical Analysis'!$D$9),0)</f>
        <v>0</v>
      </c>
      <c r="Z483" s="14">
        <f>IF(G483="failed",((H483-'Statistical Analysis'!$E$4)/'Statistical Analysis'!$E$9),0)</f>
        <v>0.99208093504378392</v>
      </c>
      <c r="AC483" s="17">
        <f t="shared" si="52"/>
        <v>1.401388888888808</v>
      </c>
    </row>
    <row r="484" spans="1:29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50"/>
        <v>0.16404761904761905</v>
      </c>
      <c r="G484" t="s">
        <v>14</v>
      </c>
      <c r="H484">
        <v>9</v>
      </c>
      <c r="I484" s="6">
        <f t="shared" si="4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53"/>
        <v>40963.25</v>
      </c>
      <c r="O484" s="13">
        <f t="shared" si="54"/>
        <v>40974.25</v>
      </c>
      <c r="P484" t="b">
        <v>0</v>
      </c>
      <c r="Q484" t="b">
        <v>1</v>
      </c>
      <c r="R484" t="s">
        <v>119</v>
      </c>
      <c r="S484" s="8" t="str">
        <f t="shared" si="51"/>
        <v>publishing</v>
      </c>
      <c r="T484" s="9" t="str">
        <f t="shared" si="55"/>
        <v>fiction</v>
      </c>
      <c r="V484" s="17">
        <f>IF(G484="successful",IF(H484&gt;='Statistical Analysis'!$D$16,"Outlier",0),0)</f>
        <v>0</v>
      </c>
      <c r="W484" s="17">
        <f>IF(G484="failed",IF(H484&gt;='Statistical Analysis'!$E$16,"Outlier",0),0)</f>
        <v>0</v>
      </c>
      <c r="Y484" s="25">
        <f>IF(G484="successful",((H484-'Statistical Analysis'!$D$4)/'Statistical Analysis'!$D$9),0)</f>
        <v>0</v>
      </c>
      <c r="Z484" s="14">
        <f>IF(G484="failed",((H484-'Statistical Analysis'!$E$4)/'Statistical Analysis'!$E$9),0)</f>
        <v>-0.60064927623683106</v>
      </c>
      <c r="AC484" s="17">
        <f t="shared" si="52"/>
        <v>0.36666666666666664</v>
      </c>
    </row>
    <row r="485" spans="1:29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50"/>
        <v>0.52774617067833696</v>
      </c>
      <c r="G485" t="s">
        <v>14</v>
      </c>
      <c r="H485">
        <v>554</v>
      </c>
      <c r="I485" s="6">
        <f t="shared" si="4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53"/>
        <v>43811.25</v>
      </c>
      <c r="O485" s="13">
        <f t="shared" si="54"/>
        <v>43818.25</v>
      </c>
      <c r="P485" t="b">
        <v>0</v>
      </c>
      <c r="Q485" t="b">
        <v>0</v>
      </c>
      <c r="R485" t="s">
        <v>33</v>
      </c>
      <c r="S485" s="8" t="str">
        <f t="shared" si="51"/>
        <v>theater</v>
      </c>
      <c r="T485" s="9" t="str">
        <f t="shared" si="55"/>
        <v>plays</v>
      </c>
      <c r="V485" s="17">
        <f>IF(G485="successful",IF(H485&gt;='Statistical Analysis'!$D$16,"Outlier",0),0)</f>
        <v>0</v>
      </c>
      <c r="W485" s="17">
        <f>IF(G485="failed",IF(H485&gt;='Statistical Analysis'!$E$16,"Outlier",0),0)</f>
        <v>0</v>
      </c>
      <c r="Y485" s="25">
        <f>IF(G485="successful",((H485-'Statistical Analysis'!$D$4)/'Statistical Analysis'!$D$9),0)</f>
        <v>0</v>
      </c>
      <c r="Z485" s="14">
        <f>IF(G485="failed",((H485-'Statistical Analysis'!$E$4)/'Statistical Analysis'!$E$9),0)</f>
        <v>-3.2933144681608559E-2</v>
      </c>
      <c r="AC485" s="17">
        <f t="shared" si="52"/>
        <v>0.23333333333333334</v>
      </c>
    </row>
    <row r="486" spans="1:29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50"/>
        <v>2.6020608108108108</v>
      </c>
      <c r="G486" t="s">
        <v>20</v>
      </c>
      <c r="H486">
        <v>1572</v>
      </c>
      <c r="I486" s="6">
        <f t="shared" si="4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53"/>
        <v>41855.208333333336</v>
      </c>
      <c r="O486" s="13">
        <f t="shared" si="54"/>
        <v>41904.208333333336</v>
      </c>
      <c r="P486" t="b">
        <v>0</v>
      </c>
      <c r="Q486" t="b">
        <v>1</v>
      </c>
      <c r="R486" t="s">
        <v>17</v>
      </c>
      <c r="S486" s="8" t="str">
        <f t="shared" si="51"/>
        <v>food</v>
      </c>
      <c r="T486" s="9" t="str">
        <f t="shared" si="55"/>
        <v>food trucks</v>
      </c>
      <c r="V486" s="17">
        <f>IF(G486="successful",IF(H486&gt;='Statistical Analysis'!$D$16,"Outlier",0),0)</f>
        <v>0</v>
      </c>
      <c r="W486" s="17">
        <f>IF(G486="failed",IF(H486&gt;='Statistical Analysis'!$E$16,"Outlier",0),0)</f>
        <v>0</v>
      </c>
      <c r="Y486" s="25">
        <f>IF(G486="successful",((H486-'Statistical Analysis'!$D$4)/'Statistical Analysis'!$D$9),0)</f>
        <v>0.56928453577847182</v>
      </c>
      <c r="Z486" s="14">
        <f>IF(G486="failed",((H486-'Statistical Analysis'!$E$4)/'Statistical Analysis'!$E$9),0)</f>
        <v>0</v>
      </c>
      <c r="AC486" s="17">
        <f t="shared" si="52"/>
        <v>1.6333333333333333</v>
      </c>
    </row>
    <row r="487" spans="1:29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50"/>
        <v>0.30732891832229581</v>
      </c>
      <c r="G487" t="s">
        <v>14</v>
      </c>
      <c r="H487">
        <v>648</v>
      </c>
      <c r="I487" s="6">
        <f t="shared" si="4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53"/>
        <v>43626.208333333328</v>
      </c>
      <c r="O487" s="13">
        <f t="shared" si="54"/>
        <v>43667.208333333328</v>
      </c>
      <c r="P487" t="b">
        <v>0</v>
      </c>
      <c r="Q487" t="b">
        <v>0</v>
      </c>
      <c r="R487" t="s">
        <v>33</v>
      </c>
      <c r="S487" s="8" t="str">
        <f t="shared" si="51"/>
        <v>theater</v>
      </c>
      <c r="T487" s="9" t="str">
        <f t="shared" si="55"/>
        <v>plays</v>
      </c>
      <c r="V487" s="17">
        <f>IF(G487="successful",IF(H487&gt;='Statistical Analysis'!$D$16,"Outlier",0),0)</f>
        <v>0</v>
      </c>
      <c r="W487" s="17">
        <f>IF(G487="failed",IF(H487&gt;='Statistical Analysis'!$E$16,"Outlier",0),0)</f>
        <v>0</v>
      </c>
      <c r="Y487" s="25">
        <f>IF(G487="successful",((H487-'Statistical Analysis'!$D$4)/'Statistical Analysis'!$D$9),0)</f>
        <v>0</v>
      </c>
      <c r="Z487" s="14">
        <f>IF(G487="failed",((H487-'Statistical Analysis'!$E$4)/'Statistical Analysis'!$E$9),0)</f>
        <v>6.4984866999475685E-2</v>
      </c>
      <c r="AC487" s="17">
        <f t="shared" si="52"/>
        <v>1.3666666666666667</v>
      </c>
    </row>
    <row r="488" spans="1:29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50"/>
        <v>0.13500000000000001</v>
      </c>
      <c r="G488" t="s">
        <v>14</v>
      </c>
      <c r="H488">
        <v>21</v>
      </c>
      <c r="I488" s="6">
        <f t="shared" si="4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53"/>
        <v>43168.25</v>
      </c>
      <c r="O488" s="13">
        <f t="shared" si="54"/>
        <v>43183.208333333328</v>
      </c>
      <c r="P488" t="b">
        <v>0</v>
      </c>
      <c r="Q488" t="b">
        <v>1</v>
      </c>
      <c r="R488" t="s">
        <v>206</v>
      </c>
      <c r="S488" s="8" t="str">
        <f t="shared" si="51"/>
        <v>publishing</v>
      </c>
      <c r="T488" s="9" t="str">
        <f t="shared" si="55"/>
        <v>translations</v>
      </c>
      <c r="V488" s="17">
        <f>IF(G488="successful",IF(H488&gt;='Statistical Analysis'!$D$16,"Outlier",0),0)</f>
        <v>0</v>
      </c>
      <c r="W488" s="17">
        <f>IF(G488="failed",IF(H488&gt;='Statistical Analysis'!$E$16,"Outlier",0),0)</f>
        <v>0</v>
      </c>
      <c r="Y488" s="25">
        <f>IF(G488="successful",((H488-'Statistical Analysis'!$D$4)/'Statistical Analysis'!$D$9),0)</f>
        <v>0</v>
      </c>
      <c r="Z488" s="14">
        <f>IF(G488="failed",((H488-'Statistical Analysis'!$E$4)/'Statistical Analysis'!$E$9),0)</f>
        <v>-0.58814910453286284</v>
      </c>
      <c r="AC488" s="17">
        <f t="shared" si="52"/>
        <v>0.49861111111094941</v>
      </c>
    </row>
    <row r="489" spans="1:29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50"/>
        <v>1.7862556663644606</v>
      </c>
      <c r="G489" t="s">
        <v>20</v>
      </c>
      <c r="H489">
        <v>2346</v>
      </c>
      <c r="I489" s="6">
        <f t="shared" si="4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53"/>
        <v>42845.208333333328</v>
      </c>
      <c r="O489" s="13">
        <f t="shared" si="54"/>
        <v>42878.208333333328</v>
      </c>
      <c r="P489" t="b">
        <v>0</v>
      </c>
      <c r="Q489" t="b">
        <v>0</v>
      </c>
      <c r="R489" t="s">
        <v>33</v>
      </c>
      <c r="S489" s="8" t="str">
        <f t="shared" si="51"/>
        <v>theater</v>
      </c>
      <c r="T489" s="9" t="str">
        <f t="shared" si="55"/>
        <v>plays</v>
      </c>
      <c r="V489" s="17">
        <f>IF(G489="successful",IF(H489&gt;='Statistical Analysis'!$D$16,"Outlier",0),0)</f>
        <v>0</v>
      </c>
      <c r="W489" s="17">
        <f>IF(G489="failed",IF(H489&gt;='Statistical Analysis'!$E$16,"Outlier",0),0)</f>
        <v>0</v>
      </c>
      <c r="Y489" s="25">
        <f>IF(G489="successful",((H489-'Statistical Analysis'!$D$4)/'Statistical Analysis'!$D$9),0)</f>
        <v>1.180541159791523</v>
      </c>
      <c r="Z489" s="14">
        <f>IF(G489="failed",((H489-'Statistical Analysis'!$E$4)/'Statistical Analysis'!$E$9),0)</f>
        <v>0</v>
      </c>
      <c r="AC489" s="17">
        <f t="shared" si="52"/>
        <v>1.1000000000000001</v>
      </c>
    </row>
    <row r="490" spans="1:29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50"/>
        <v>2.2005660377358489</v>
      </c>
      <c r="G490" t="s">
        <v>20</v>
      </c>
      <c r="H490">
        <v>115</v>
      </c>
      <c r="I490" s="6">
        <f t="shared" si="4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53"/>
        <v>42403.25</v>
      </c>
      <c r="O490" s="13">
        <f t="shared" si="54"/>
        <v>42420.25</v>
      </c>
      <c r="P490" t="b">
        <v>0</v>
      </c>
      <c r="Q490" t="b">
        <v>0</v>
      </c>
      <c r="R490" t="s">
        <v>33</v>
      </c>
      <c r="S490" s="8" t="str">
        <f t="shared" si="51"/>
        <v>theater</v>
      </c>
      <c r="T490" s="9" t="str">
        <f t="shared" si="55"/>
        <v>plays</v>
      </c>
      <c r="V490" s="17">
        <f>IF(G490="successful",IF(H490&gt;='Statistical Analysis'!$D$16,"Outlier",0),0)</f>
        <v>0</v>
      </c>
      <c r="W490" s="17">
        <f>IF(G490="failed",IF(H490&gt;='Statistical Analysis'!$E$16,"Outlier",0),0)</f>
        <v>0</v>
      </c>
      <c r="Y490" s="25">
        <f>IF(G490="successful",((H490-'Statistical Analysis'!$D$4)/'Statistical Analysis'!$D$9),0)</f>
        <v>-0.58136262337787903</v>
      </c>
      <c r="Z490" s="14">
        <f>IF(G490="failed",((H490-'Statistical Analysis'!$E$4)/'Statistical Analysis'!$E$9),0)</f>
        <v>0</v>
      </c>
      <c r="AC490" s="17">
        <f t="shared" si="52"/>
        <v>0.56666666666666665</v>
      </c>
    </row>
    <row r="491" spans="1:29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50"/>
        <v>1.015108695652174</v>
      </c>
      <c r="G491" t="s">
        <v>20</v>
      </c>
      <c r="H491">
        <v>85</v>
      </c>
      <c r="I491" s="6">
        <f t="shared" si="4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53"/>
        <v>40406.208333333336</v>
      </c>
      <c r="O491" s="13">
        <f t="shared" si="54"/>
        <v>40411.208333333336</v>
      </c>
      <c r="P491" t="b">
        <v>0</v>
      </c>
      <c r="Q491" t="b">
        <v>0</v>
      </c>
      <c r="R491" t="s">
        <v>65</v>
      </c>
      <c r="S491" s="8" t="str">
        <f t="shared" si="51"/>
        <v>technology</v>
      </c>
      <c r="T491" s="9" t="str">
        <f t="shared" si="55"/>
        <v>wearables</v>
      </c>
      <c r="V491" s="17">
        <f>IF(G491="successful",IF(H491&gt;='Statistical Analysis'!$D$16,"Outlier",0),0)</f>
        <v>0</v>
      </c>
      <c r="W491" s="17">
        <f>IF(G491="failed",IF(H491&gt;='Statistical Analysis'!$E$16,"Outlier",0),0)</f>
        <v>0</v>
      </c>
      <c r="Y491" s="25">
        <f>IF(G491="successful",((H491-'Statistical Analysis'!$D$4)/'Statistical Analysis'!$D$9),0)</f>
        <v>-0.60505474058768727</v>
      </c>
      <c r="Z491" s="14">
        <f>IF(G491="failed",((H491-'Statistical Analysis'!$E$4)/'Statistical Analysis'!$E$9),0)</f>
        <v>0</v>
      </c>
      <c r="AC491" s="17">
        <f t="shared" si="52"/>
        <v>0.16666666666666666</v>
      </c>
    </row>
    <row r="492" spans="1:29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50"/>
        <v>1.915</v>
      </c>
      <c r="G492" t="s">
        <v>20</v>
      </c>
      <c r="H492">
        <v>144</v>
      </c>
      <c r="I492" s="6">
        <f t="shared" si="4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53"/>
        <v>43786.25</v>
      </c>
      <c r="O492" s="13">
        <f t="shared" si="54"/>
        <v>43793.25</v>
      </c>
      <c r="P492" t="b">
        <v>0</v>
      </c>
      <c r="Q492" t="b">
        <v>0</v>
      </c>
      <c r="R492" t="s">
        <v>1029</v>
      </c>
      <c r="S492" s="8" t="str">
        <f t="shared" si="51"/>
        <v>journalism</v>
      </c>
      <c r="T492" s="9" t="str">
        <f t="shared" si="55"/>
        <v>audio</v>
      </c>
      <c r="V492" s="17">
        <f>IF(G492="successful",IF(H492&gt;='Statistical Analysis'!$D$16,"Outlier",0),0)</f>
        <v>0</v>
      </c>
      <c r="W492" s="17">
        <f>IF(G492="failed",IF(H492&gt;='Statistical Analysis'!$E$16,"Outlier",0),0)</f>
        <v>0</v>
      </c>
      <c r="Y492" s="25">
        <f>IF(G492="successful",((H492-'Statistical Analysis'!$D$4)/'Statistical Analysis'!$D$9),0)</f>
        <v>-0.55846024340839784</v>
      </c>
      <c r="Z492" s="14">
        <f>IF(G492="failed",((H492-'Statistical Analysis'!$E$4)/'Statistical Analysis'!$E$9),0)</f>
        <v>0</v>
      </c>
      <c r="AC492" s="17">
        <f t="shared" si="52"/>
        <v>0.23333333333333334</v>
      </c>
    </row>
    <row r="493" spans="1:29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50"/>
        <v>3.0534683098591549</v>
      </c>
      <c r="G493" t="s">
        <v>20</v>
      </c>
      <c r="H493">
        <v>2443</v>
      </c>
      <c r="I493" s="6">
        <f t="shared" si="4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53"/>
        <v>41456.208333333336</v>
      </c>
      <c r="O493" s="13">
        <f t="shared" si="54"/>
        <v>41482.208333333336</v>
      </c>
      <c r="P493" t="b">
        <v>0</v>
      </c>
      <c r="Q493" t="b">
        <v>1</v>
      </c>
      <c r="R493" t="s">
        <v>17</v>
      </c>
      <c r="S493" s="8" t="str">
        <f t="shared" si="51"/>
        <v>food</v>
      </c>
      <c r="T493" s="9" t="str">
        <f t="shared" si="55"/>
        <v>food trucks</v>
      </c>
      <c r="V493" s="17">
        <f>IF(G493="successful",IF(H493&gt;='Statistical Analysis'!$D$16,"Outlier",0),0)</f>
        <v>0</v>
      </c>
      <c r="W493" s="17">
        <f>IF(G493="failed",IF(H493&gt;='Statistical Analysis'!$E$16,"Outlier",0),0)</f>
        <v>0</v>
      </c>
      <c r="Y493" s="25">
        <f>IF(G493="successful",((H493-'Statistical Analysis'!$D$4)/'Statistical Analysis'!$D$9),0)</f>
        <v>1.2571456721032361</v>
      </c>
      <c r="Z493" s="14">
        <f>IF(G493="failed",((H493-'Statistical Analysis'!$E$4)/'Statistical Analysis'!$E$9),0)</f>
        <v>0</v>
      </c>
      <c r="AC493" s="17">
        <f t="shared" si="52"/>
        <v>0.8666666666666667</v>
      </c>
    </row>
    <row r="494" spans="1:29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50"/>
        <v>0.23995287958115183</v>
      </c>
      <c r="G494" t="s">
        <v>74</v>
      </c>
      <c r="H494">
        <v>595</v>
      </c>
      <c r="I494" s="6">
        <f t="shared" si="4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53"/>
        <v>40336.208333333336</v>
      </c>
      <c r="O494" s="13">
        <f t="shared" si="54"/>
        <v>40371.208333333336</v>
      </c>
      <c r="P494" t="b">
        <v>1</v>
      </c>
      <c r="Q494" t="b">
        <v>1</v>
      </c>
      <c r="R494" t="s">
        <v>100</v>
      </c>
      <c r="S494" s="8" t="str">
        <f t="shared" si="51"/>
        <v>film &amp; video</v>
      </c>
      <c r="T494" s="9" t="str">
        <f t="shared" si="55"/>
        <v>shorts</v>
      </c>
      <c r="V494" s="17">
        <f>IF(G494="successful",IF(H494&gt;='Statistical Analysis'!$D$16,"Outlier",0),0)</f>
        <v>0</v>
      </c>
      <c r="W494" s="17">
        <f>IF(G494="failed",IF(H494&gt;='Statistical Analysis'!$E$16,"Outlier",0),0)</f>
        <v>0</v>
      </c>
      <c r="Y494" s="25">
        <f>IF(G494="successful",((H494-'Statistical Analysis'!$D$4)/'Statistical Analysis'!$D$9),0)</f>
        <v>0</v>
      </c>
      <c r="Z494" s="14">
        <f>IF(G494="failed",((H494-'Statistical Analysis'!$E$4)/'Statistical Analysis'!$E$9),0)</f>
        <v>0</v>
      </c>
      <c r="AC494" s="17">
        <f t="shared" si="52"/>
        <v>1.1666666666666667</v>
      </c>
    </row>
    <row r="495" spans="1:29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50"/>
        <v>7.2377777777777776</v>
      </c>
      <c r="G495" t="s">
        <v>20</v>
      </c>
      <c r="H495">
        <v>64</v>
      </c>
      <c r="I495" s="6">
        <f t="shared" si="4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53"/>
        <v>43645.208333333328</v>
      </c>
      <c r="O495" s="13">
        <f t="shared" si="54"/>
        <v>43658.208333333328</v>
      </c>
      <c r="P495" t="b">
        <v>0</v>
      </c>
      <c r="Q495" t="b">
        <v>0</v>
      </c>
      <c r="R495" t="s">
        <v>122</v>
      </c>
      <c r="S495" s="8" t="str">
        <f t="shared" si="51"/>
        <v>photography</v>
      </c>
      <c r="T495" s="9" t="str">
        <f t="shared" si="55"/>
        <v>photography books</v>
      </c>
      <c r="V495" s="17">
        <f>IF(G495="successful",IF(H495&gt;='Statistical Analysis'!$D$16,"Outlier",0),0)</f>
        <v>0</v>
      </c>
      <c r="W495" s="17">
        <f>IF(G495="failed",IF(H495&gt;='Statistical Analysis'!$E$16,"Outlier",0),0)</f>
        <v>0</v>
      </c>
      <c r="Y495" s="25">
        <f>IF(G495="successful",((H495-'Statistical Analysis'!$D$4)/'Statistical Analysis'!$D$9),0)</f>
        <v>-0.62163922263455296</v>
      </c>
      <c r="Z495" s="14">
        <f>IF(G495="failed",((H495-'Statistical Analysis'!$E$4)/'Statistical Analysis'!$E$9),0)</f>
        <v>0</v>
      </c>
      <c r="AC495" s="17">
        <f t="shared" si="52"/>
        <v>0.43333333333333335</v>
      </c>
    </row>
    <row r="496" spans="1:29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50"/>
        <v>5.4736000000000002</v>
      </c>
      <c r="G496" t="s">
        <v>20</v>
      </c>
      <c r="H496">
        <v>268</v>
      </c>
      <c r="I496" s="6">
        <f t="shared" si="4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53"/>
        <v>40990.208333333336</v>
      </c>
      <c r="O496" s="13">
        <f t="shared" si="54"/>
        <v>40991.208333333336</v>
      </c>
      <c r="P496" t="b">
        <v>0</v>
      </c>
      <c r="Q496" t="b">
        <v>0</v>
      </c>
      <c r="R496" t="s">
        <v>65</v>
      </c>
      <c r="S496" s="8" t="str">
        <f t="shared" si="51"/>
        <v>technology</v>
      </c>
      <c r="T496" s="9" t="str">
        <f t="shared" si="55"/>
        <v>wearables</v>
      </c>
      <c r="V496" s="17">
        <f>IF(G496="successful",IF(H496&gt;='Statistical Analysis'!$D$16,"Outlier",0),0)</f>
        <v>0</v>
      </c>
      <c r="W496" s="17">
        <f>IF(G496="failed",IF(H496&gt;='Statistical Analysis'!$E$16,"Outlier",0),0)</f>
        <v>0</v>
      </c>
      <c r="Y496" s="25">
        <f>IF(G496="successful",((H496-'Statistical Analysis'!$D$4)/'Statistical Analysis'!$D$9),0)</f>
        <v>-0.4605328256078573</v>
      </c>
      <c r="Z496" s="14">
        <f>IF(G496="failed",((H496-'Statistical Analysis'!$E$4)/'Statistical Analysis'!$E$9),0)</f>
        <v>0</v>
      </c>
      <c r="AC496" s="17">
        <f t="shared" si="52"/>
        <v>3.3333333333333333E-2</v>
      </c>
    </row>
    <row r="497" spans="1:29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50"/>
        <v>4.1449999999999996</v>
      </c>
      <c r="G497" t="s">
        <v>20</v>
      </c>
      <c r="H497">
        <v>195</v>
      </c>
      <c r="I497" s="6">
        <f t="shared" si="4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53"/>
        <v>41800.208333333336</v>
      </c>
      <c r="O497" s="13">
        <f t="shared" si="54"/>
        <v>41804.208333333336</v>
      </c>
      <c r="P497" t="b">
        <v>0</v>
      </c>
      <c r="Q497" t="b">
        <v>0</v>
      </c>
      <c r="R497" t="s">
        <v>33</v>
      </c>
      <c r="S497" s="8" t="str">
        <f t="shared" si="51"/>
        <v>theater</v>
      </c>
      <c r="T497" s="9" t="str">
        <f t="shared" si="55"/>
        <v>plays</v>
      </c>
      <c r="V497" s="17">
        <f>IF(G497="successful",IF(H497&gt;='Statistical Analysis'!$D$16,"Outlier",0),0)</f>
        <v>0</v>
      </c>
      <c r="W497" s="17">
        <f>IF(G497="failed",IF(H497&gt;='Statistical Analysis'!$E$16,"Outlier",0),0)</f>
        <v>0</v>
      </c>
      <c r="Y497" s="25">
        <f>IF(G497="successful",((H497-'Statistical Analysis'!$D$4)/'Statistical Analysis'!$D$9),0)</f>
        <v>-0.51818364415172391</v>
      </c>
      <c r="Z497" s="14">
        <f>IF(G497="failed",((H497-'Statistical Analysis'!$E$4)/'Statistical Analysis'!$E$9),0)</f>
        <v>0</v>
      </c>
      <c r="AC497" s="17">
        <f t="shared" si="52"/>
        <v>0.13333333333333333</v>
      </c>
    </row>
    <row r="498" spans="1:29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50"/>
        <v>9.0696409140369975E-3</v>
      </c>
      <c r="G498" t="s">
        <v>14</v>
      </c>
      <c r="H498">
        <v>54</v>
      </c>
      <c r="I498" s="6">
        <f t="shared" si="4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53"/>
        <v>42876.208333333328</v>
      </c>
      <c r="O498" s="13">
        <f t="shared" si="54"/>
        <v>42893.208333333328</v>
      </c>
      <c r="P498" t="b">
        <v>0</v>
      </c>
      <c r="Q498" t="b">
        <v>0</v>
      </c>
      <c r="R498" t="s">
        <v>71</v>
      </c>
      <c r="S498" s="8" t="str">
        <f t="shared" si="51"/>
        <v>film &amp; video</v>
      </c>
      <c r="T498" s="9" t="str">
        <f t="shared" si="55"/>
        <v>animation</v>
      </c>
      <c r="V498" s="17">
        <f>IF(G498="successful",IF(H498&gt;='Statistical Analysis'!$D$16,"Outlier",0),0)</f>
        <v>0</v>
      </c>
      <c r="W498" s="17">
        <f>IF(G498="failed",IF(H498&gt;='Statistical Analysis'!$E$16,"Outlier",0),0)</f>
        <v>0</v>
      </c>
      <c r="Y498" s="25">
        <f>IF(G498="successful",((H498-'Statistical Analysis'!$D$4)/'Statistical Analysis'!$D$9),0)</f>
        <v>0</v>
      </c>
      <c r="Z498" s="14">
        <f>IF(G498="failed",((H498-'Statistical Analysis'!$E$4)/'Statistical Analysis'!$E$9),0)</f>
        <v>-0.55377363234695032</v>
      </c>
      <c r="AC498" s="17">
        <f t="shared" si="52"/>
        <v>0.56666666666666665</v>
      </c>
    </row>
    <row r="499" spans="1:29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50"/>
        <v>0.34173469387755101</v>
      </c>
      <c r="G499" t="s">
        <v>14</v>
      </c>
      <c r="H499">
        <v>120</v>
      </c>
      <c r="I499" s="6">
        <f t="shared" si="4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53"/>
        <v>42724.25</v>
      </c>
      <c r="O499" s="13">
        <f t="shared" si="54"/>
        <v>42724.25</v>
      </c>
      <c r="P499" t="b">
        <v>0</v>
      </c>
      <c r="Q499" t="b">
        <v>1</v>
      </c>
      <c r="R499" t="s">
        <v>65</v>
      </c>
      <c r="S499" s="8" t="str">
        <f t="shared" si="51"/>
        <v>technology</v>
      </c>
      <c r="T499" s="9" t="str">
        <f t="shared" si="55"/>
        <v>wearables</v>
      </c>
      <c r="V499" s="17">
        <f>IF(G499="successful",IF(H499&gt;='Statistical Analysis'!$D$16,"Outlier",0),0)</f>
        <v>0</v>
      </c>
      <c r="W499" s="17">
        <f>IF(G499="failed",IF(H499&gt;='Statistical Analysis'!$E$16,"Outlier",0),0)</f>
        <v>0</v>
      </c>
      <c r="Y499" s="25">
        <f>IF(G499="successful",((H499-'Statistical Analysis'!$D$4)/'Statistical Analysis'!$D$9),0)</f>
        <v>0</v>
      </c>
      <c r="Z499" s="14">
        <f>IF(G499="failed",((H499-'Statistical Analysis'!$E$4)/'Statistical Analysis'!$E$9),0)</f>
        <v>-0.48502268797512516</v>
      </c>
      <c r="AC499" s="17">
        <f t="shared" si="52"/>
        <v>0</v>
      </c>
    </row>
    <row r="500" spans="1:29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50"/>
        <v>0.239488107549121</v>
      </c>
      <c r="G500" t="s">
        <v>14</v>
      </c>
      <c r="H500">
        <v>579</v>
      </c>
      <c r="I500" s="6">
        <f t="shared" si="4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53"/>
        <v>42005.25</v>
      </c>
      <c r="O500" s="13">
        <f t="shared" si="54"/>
        <v>42007.25</v>
      </c>
      <c r="P500" t="b">
        <v>0</v>
      </c>
      <c r="Q500" t="b">
        <v>0</v>
      </c>
      <c r="R500" t="s">
        <v>28</v>
      </c>
      <c r="S500" s="8" t="str">
        <f t="shared" si="51"/>
        <v>technology</v>
      </c>
      <c r="T500" s="9" t="str">
        <f t="shared" si="55"/>
        <v>web</v>
      </c>
      <c r="V500" s="17">
        <f>IF(G500="successful",IF(H500&gt;='Statistical Analysis'!$D$16,"Outlier",0),0)</f>
        <v>0</v>
      </c>
      <c r="W500" s="17">
        <f>IF(G500="failed",IF(H500&gt;='Statistical Analysis'!$E$16,"Outlier",0),0)</f>
        <v>0</v>
      </c>
      <c r="Y500" s="25">
        <f>IF(G500="successful",((H500-'Statistical Analysis'!$D$4)/'Statistical Analysis'!$D$9),0)</f>
        <v>0</v>
      </c>
      <c r="Z500" s="14">
        <f>IF(G500="failed",((H500-'Statistical Analysis'!$E$4)/'Statistical Analysis'!$E$9),0)</f>
        <v>-6.8911202983414719E-3</v>
      </c>
      <c r="AC500" s="17">
        <f t="shared" si="52"/>
        <v>6.6666666666666666E-2</v>
      </c>
    </row>
    <row r="501" spans="1:29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50"/>
        <v>0.48072649572649573</v>
      </c>
      <c r="G501" t="s">
        <v>14</v>
      </c>
      <c r="H501">
        <v>2072</v>
      </c>
      <c r="I501" s="6">
        <f t="shared" si="4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53"/>
        <v>42444.208333333328</v>
      </c>
      <c r="O501" s="13">
        <f t="shared" si="54"/>
        <v>42449.208333333328</v>
      </c>
      <c r="P501" t="b">
        <v>0</v>
      </c>
      <c r="Q501" t="b">
        <v>1</v>
      </c>
      <c r="R501" t="s">
        <v>42</v>
      </c>
      <c r="S501" s="8" t="str">
        <f t="shared" si="51"/>
        <v>film &amp; video</v>
      </c>
      <c r="T501" s="9" t="str">
        <f t="shared" si="55"/>
        <v>documentary</v>
      </c>
      <c r="V501" s="17">
        <f>IF(G501="successful",IF(H501&gt;='Statistical Analysis'!$D$16,"Outlier",0),0)</f>
        <v>0</v>
      </c>
      <c r="W501" s="17" t="str">
        <f>IF(G501="failed",IF(H501&gt;='Statistical Analysis'!$E$16,"Outlier",0),0)</f>
        <v>Outlier</v>
      </c>
      <c r="Y501" s="25">
        <f>IF(G501="successful",((H501-'Statistical Analysis'!$D$4)/'Statistical Analysis'!$D$9),0)</f>
        <v>0</v>
      </c>
      <c r="Z501" s="14">
        <f>IF(G501="failed",((H501-'Statistical Analysis'!$E$4)/'Statistical Analysis'!$E$9),0)</f>
        <v>1.5483385758703687</v>
      </c>
      <c r="AC501" s="17">
        <f t="shared" si="52"/>
        <v>0.16666666666666666</v>
      </c>
    </row>
    <row r="502" spans="1:29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50"/>
        <v>0</v>
      </c>
      <c r="G502" t="s">
        <v>14</v>
      </c>
      <c r="H502">
        <v>0</v>
      </c>
      <c r="I502" s="6">
        <f t="shared" si="49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53"/>
        <v>41395.208333333336</v>
      </c>
      <c r="O502" s="13">
        <f t="shared" si="54"/>
        <v>41423.208333333336</v>
      </c>
      <c r="P502" t="b">
        <v>0</v>
      </c>
      <c r="Q502" t="b">
        <v>1</v>
      </c>
      <c r="R502" t="s">
        <v>33</v>
      </c>
      <c r="S502" s="8" t="str">
        <f t="shared" si="51"/>
        <v>theater</v>
      </c>
      <c r="T502" s="9" t="str">
        <f t="shared" si="55"/>
        <v>plays</v>
      </c>
      <c r="V502" s="17">
        <f>IF(G502="successful",IF(H502&gt;='Statistical Analysis'!$D$16,"Outlier",0),0)</f>
        <v>0</v>
      </c>
      <c r="W502" s="17">
        <f>IF(G502="failed",IF(H502&gt;='Statistical Analysis'!$E$16,"Outlier",0),0)</f>
        <v>0</v>
      </c>
      <c r="Y502" s="25">
        <f>IF(G502="successful",((H502-'Statistical Analysis'!$D$4)/'Statistical Analysis'!$D$9),0)</f>
        <v>0</v>
      </c>
      <c r="Z502" s="14">
        <f>IF(G502="failed",((H502-'Statistical Analysis'!$E$4)/'Statistical Analysis'!$E$9),0)</f>
        <v>-0.61002440501480715</v>
      </c>
      <c r="AC502" s="17">
        <f t="shared" si="52"/>
        <v>0.93333333333333335</v>
      </c>
    </row>
    <row r="503" spans="1:29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50"/>
        <v>0.70145182291666663</v>
      </c>
      <c r="G503" t="s">
        <v>14</v>
      </c>
      <c r="H503">
        <v>1796</v>
      </c>
      <c r="I503" s="6">
        <f t="shared" si="4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53"/>
        <v>41345.208333333336</v>
      </c>
      <c r="O503" s="13">
        <f t="shared" si="54"/>
        <v>41347.208333333336</v>
      </c>
      <c r="P503" t="b">
        <v>0</v>
      </c>
      <c r="Q503" t="b">
        <v>0</v>
      </c>
      <c r="R503" t="s">
        <v>42</v>
      </c>
      <c r="S503" s="8" t="str">
        <f t="shared" si="51"/>
        <v>film &amp; video</v>
      </c>
      <c r="T503" s="9" t="str">
        <f t="shared" si="55"/>
        <v>documentary</v>
      </c>
      <c r="V503" s="17">
        <f>IF(G503="successful",IF(H503&gt;='Statistical Analysis'!$D$16,"Outlier",0),0)</f>
        <v>0</v>
      </c>
      <c r="W503" s="17">
        <f>IF(G503="failed",IF(H503&gt;='Statistical Analysis'!$E$16,"Outlier",0),0)</f>
        <v>0</v>
      </c>
      <c r="Y503" s="25">
        <f>IF(G503="successful",((H503-'Statistical Analysis'!$D$4)/'Statistical Analysis'!$D$9),0)</f>
        <v>0</v>
      </c>
      <c r="Z503" s="14">
        <f>IF(G503="failed",((H503-'Statistical Analysis'!$E$4)/'Statistical Analysis'!$E$9),0)</f>
        <v>1.2608346266791002</v>
      </c>
      <c r="AC503" s="17">
        <f t="shared" si="52"/>
        <v>6.6666666666666666E-2</v>
      </c>
    </row>
    <row r="504" spans="1:29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50"/>
        <v>5.2992307692307694</v>
      </c>
      <c r="G504" t="s">
        <v>20</v>
      </c>
      <c r="H504">
        <v>186</v>
      </c>
      <c r="I504" s="6">
        <f t="shared" si="4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53"/>
        <v>41117.208333333336</v>
      </c>
      <c r="O504" s="13">
        <f t="shared" si="54"/>
        <v>41146.208333333336</v>
      </c>
      <c r="P504" t="b">
        <v>0</v>
      </c>
      <c r="Q504" t="b">
        <v>1</v>
      </c>
      <c r="R504" t="s">
        <v>89</v>
      </c>
      <c r="S504" s="8" t="str">
        <f t="shared" si="51"/>
        <v>games</v>
      </c>
      <c r="T504" s="9" t="str">
        <f t="shared" si="55"/>
        <v>video games</v>
      </c>
      <c r="V504" s="17">
        <f>IF(G504="successful",IF(H504&gt;='Statistical Analysis'!$D$16,"Outlier",0),0)</f>
        <v>0</v>
      </c>
      <c r="W504" s="17">
        <f>IF(G504="failed",IF(H504&gt;='Statistical Analysis'!$E$16,"Outlier",0),0)</f>
        <v>0</v>
      </c>
      <c r="Y504" s="25">
        <f>IF(G504="successful",((H504-'Statistical Analysis'!$D$4)/'Statistical Analysis'!$D$9),0)</f>
        <v>-0.52529127931466635</v>
      </c>
      <c r="Z504" s="14">
        <f>IF(G504="failed",((H504-'Statistical Analysis'!$E$4)/'Statistical Analysis'!$E$9),0)</f>
        <v>0</v>
      </c>
      <c r="AC504" s="17">
        <f t="shared" si="52"/>
        <v>0.96666666666666667</v>
      </c>
    </row>
    <row r="505" spans="1:29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50"/>
        <v>1.8032549019607844</v>
      </c>
      <c r="G505" t="s">
        <v>20</v>
      </c>
      <c r="H505">
        <v>460</v>
      </c>
      <c r="I505" s="6">
        <f t="shared" si="4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53"/>
        <v>42186.208333333328</v>
      </c>
      <c r="O505" s="13">
        <f t="shared" si="54"/>
        <v>42206.208333333328</v>
      </c>
      <c r="P505" t="b">
        <v>0</v>
      </c>
      <c r="Q505" t="b">
        <v>0</v>
      </c>
      <c r="R505" t="s">
        <v>53</v>
      </c>
      <c r="S505" s="8" t="str">
        <f t="shared" si="51"/>
        <v>film &amp; video</v>
      </c>
      <c r="T505" s="9" t="str">
        <f t="shared" si="55"/>
        <v>drama</v>
      </c>
      <c r="V505" s="17">
        <f>IF(G505="successful",IF(H505&gt;='Statistical Analysis'!$D$16,"Outlier",0),0)</f>
        <v>0</v>
      </c>
      <c r="W505" s="17">
        <f>IF(G505="failed",IF(H505&gt;='Statistical Analysis'!$E$16,"Outlier",0),0)</f>
        <v>0</v>
      </c>
      <c r="Y505" s="25">
        <f>IF(G505="successful",((H505-'Statistical Analysis'!$D$4)/'Statistical Analysis'!$D$9),0)</f>
        <v>-0.30890327546508495</v>
      </c>
      <c r="Z505" s="14">
        <f>IF(G505="failed",((H505-'Statistical Analysis'!$E$4)/'Statistical Analysis'!$E$9),0)</f>
        <v>0</v>
      </c>
      <c r="AC505" s="17">
        <f t="shared" si="52"/>
        <v>0.66666666666666663</v>
      </c>
    </row>
    <row r="506" spans="1:29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50"/>
        <v>0.92320000000000002</v>
      </c>
      <c r="G506" t="s">
        <v>14</v>
      </c>
      <c r="H506">
        <v>62</v>
      </c>
      <c r="I506" s="6">
        <f t="shared" si="4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53"/>
        <v>42142.208333333328</v>
      </c>
      <c r="O506" s="13">
        <f t="shared" si="54"/>
        <v>42143.208333333328</v>
      </c>
      <c r="P506" t="b">
        <v>0</v>
      </c>
      <c r="Q506" t="b">
        <v>0</v>
      </c>
      <c r="R506" t="s">
        <v>23</v>
      </c>
      <c r="S506" s="8" t="str">
        <f t="shared" si="51"/>
        <v>music</v>
      </c>
      <c r="T506" s="9" t="str">
        <f t="shared" si="55"/>
        <v>rock</v>
      </c>
      <c r="V506" s="17">
        <f>IF(G506="successful",IF(H506&gt;='Statistical Analysis'!$D$16,"Outlier",0),0)</f>
        <v>0</v>
      </c>
      <c r="W506" s="17">
        <f>IF(G506="failed",IF(H506&gt;='Statistical Analysis'!$E$16,"Outlier",0),0)</f>
        <v>0</v>
      </c>
      <c r="Y506" s="25">
        <f>IF(G506="successful",((H506-'Statistical Analysis'!$D$4)/'Statistical Analysis'!$D$9),0)</f>
        <v>0</v>
      </c>
      <c r="Z506" s="14">
        <f>IF(G506="failed",((H506-'Statistical Analysis'!$E$4)/'Statistical Analysis'!$E$9),0)</f>
        <v>-0.54544018454430476</v>
      </c>
      <c r="AC506" s="17">
        <f t="shared" si="52"/>
        <v>3.3333333333333333E-2</v>
      </c>
    </row>
    <row r="507" spans="1:29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50"/>
        <v>0.13901001112347053</v>
      </c>
      <c r="G507" t="s">
        <v>14</v>
      </c>
      <c r="H507">
        <v>347</v>
      </c>
      <c r="I507" s="6">
        <f t="shared" si="4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53"/>
        <v>41341.25</v>
      </c>
      <c r="O507" s="13">
        <f t="shared" si="54"/>
        <v>41383.208333333336</v>
      </c>
      <c r="P507" t="b">
        <v>0</v>
      </c>
      <c r="Q507" t="b">
        <v>1</v>
      </c>
      <c r="R507" t="s">
        <v>133</v>
      </c>
      <c r="S507" s="8" t="str">
        <f t="shared" si="51"/>
        <v>publishing</v>
      </c>
      <c r="T507" s="9" t="str">
        <f t="shared" si="55"/>
        <v>radio &amp; podcasts</v>
      </c>
      <c r="V507" s="17">
        <f>IF(G507="successful",IF(H507&gt;='Statistical Analysis'!$D$16,"Outlier",0),0)</f>
        <v>0</v>
      </c>
      <c r="W507" s="17">
        <f>IF(G507="failed",IF(H507&gt;='Statistical Analysis'!$E$16,"Outlier",0),0)</f>
        <v>0</v>
      </c>
      <c r="Y507" s="25">
        <f>IF(G507="successful",((H507-'Statistical Analysis'!$D$4)/'Statistical Analysis'!$D$9),0)</f>
        <v>0</v>
      </c>
      <c r="Z507" s="14">
        <f>IF(G507="failed",((H507-'Statistical Analysis'!$E$4)/'Statistical Analysis'!$E$9),0)</f>
        <v>-0.24856110657506003</v>
      </c>
      <c r="AC507" s="17">
        <f t="shared" si="52"/>
        <v>1.3986111111111919</v>
      </c>
    </row>
    <row r="508" spans="1:29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50"/>
        <v>9.2707777777777771</v>
      </c>
      <c r="G508" t="s">
        <v>20</v>
      </c>
      <c r="H508">
        <v>2528</v>
      </c>
      <c r="I508" s="6">
        <f t="shared" si="4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53"/>
        <v>43062.25</v>
      </c>
      <c r="O508" s="13">
        <f t="shared" si="54"/>
        <v>43079.25</v>
      </c>
      <c r="P508" t="b">
        <v>0</v>
      </c>
      <c r="Q508" t="b">
        <v>1</v>
      </c>
      <c r="R508" t="s">
        <v>33</v>
      </c>
      <c r="S508" s="8" t="str">
        <f t="shared" si="51"/>
        <v>theater</v>
      </c>
      <c r="T508" s="9" t="str">
        <f t="shared" si="55"/>
        <v>plays</v>
      </c>
      <c r="V508" s="17">
        <f>IF(G508="successful",IF(H508&gt;='Statistical Analysis'!$D$16,"Outlier",0),0)</f>
        <v>0</v>
      </c>
      <c r="W508" s="17">
        <f>IF(G508="failed",IF(H508&gt;='Statistical Analysis'!$E$16,"Outlier",0),0)</f>
        <v>0</v>
      </c>
      <c r="Y508" s="25">
        <f>IF(G508="successful",((H508-'Statistical Analysis'!$D$4)/'Statistical Analysis'!$D$9),0)</f>
        <v>1.3242733375310258</v>
      </c>
      <c r="Z508" s="14">
        <f>IF(G508="failed",((H508-'Statistical Analysis'!$E$4)/'Statistical Analysis'!$E$9),0)</f>
        <v>0</v>
      </c>
      <c r="AC508" s="17">
        <f t="shared" si="52"/>
        <v>0.56666666666666665</v>
      </c>
    </row>
    <row r="509" spans="1:29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50"/>
        <v>0.39857142857142858</v>
      </c>
      <c r="G509" t="s">
        <v>14</v>
      </c>
      <c r="H509">
        <v>19</v>
      </c>
      <c r="I509" s="6">
        <f t="shared" si="4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53"/>
        <v>41373.208333333336</v>
      </c>
      <c r="O509" s="13">
        <f t="shared" si="54"/>
        <v>41422.208333333336</v>
      </c>
      <c r="P509" t="b">
        <v>0</v>
      </c>
      <c r="Q509" t="b">
        <v>1</v>
      </c>
      <c r="R509" t="s">
        <v>28</v>
      </c>
      <c r="S509" s="8" t="str">
        <f t="shared" si="51"/>
        <v>technology</v>
      </c>
      <c r="T509" s="9" t="str">
        <f t="shared" si="55"/>
        <v>web</v>
      </c>
      <c r="V509" s="17">
        <f>IF(G509="successful",IF(H509&gt;='Statistical Analysis'!$D$16,"Outlier",0),0)</f>
        <v>0</v>
      </c>
      <c r="W509" s="17">
        <f>IF(G509="failed",IF(H509&gt;='Statistical Analysis'!$E$16,"Outlier",0),0)</f>
        <v>0</v>
      </c>
      <c r="Y509" s="25">
        <f>IF(G509="successful",((H509-'Statistical Analysis'!$D$4)/'Statistical Analysis'!$D$9),0)</f>
        <v>0</v>
      </c>
      <c r="Z509" s="14">
        <f>IF(G509="failed",((H509-'Statistical Analysis'!$E$4)/'Statistical Analysis'!$E$9),0)</f>
        <v>-0.59023246648352423</v>
      </c>
      <c r="AC509" s="17">
        <f t="shared" si="52"/>
        <v>1.6333333333333333</v>
      </c>
    </row>
    <row r="510" spans="1:29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50"/>
        <v>1.1222929936305732</v>
      </c>
      <c r="G510" t="s">
        <v>20</v>
      </c>
      <c r="H510">
        <v>3657</v>
      </c>
      <c r="I510" s="6">
        <f t="shared" si="4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53"/>
        <v>43310.208333333328</v>
      </c>
      <c r="O510" s="13">
        <f t="shared" si="54"/>
        <v>43331.208333333328</v>
      </c>
      <c r="P510" t="b">
        <v>0</v>
      </c>
      <c r="Q510" t="b">
        <v>0</v>
      </c>
      <c r="R510" t="s">
        <v>33</v>
      </c>
      <c r="S510" s="8" t="str">
        <f t="shared" si="51"/>
        <v>theater</v>
      </c>
      <c r="T510" s="9" t="str">
        <f t="shared" si="55"/>
        <v>plays</v>
      </c>
      <c r="V510" s="17" t="str">
        <f>IF(G510="successful",IF(H510&gt;='Statistical Analysis'!$D$16,"Outlier",0),0)</f>
        <v>Outlier</v>
      </c>
      <c r="W510" s="17">
        <f>IF(G510="failed",IF(H510&gt;='Statistical Analysis'!$E$16,"Outlier",0),0)</f>
        <v>0</v>
      </c>
      <c r="Y510" s="25">
        <f>IF(G510="successful",((H510-'Statistical Analysis'!$D$4)/'Statistical Analysis'!$D$9),0)</f>
        <v>2.2158866818601406</v>
      </c>
      <c r="Z510" s="14">
        <f>IF(G510="failed",((H510-'Statistical Analysis'!$E$4)/'Statistical Analysis'!$E$9),0)</f>
        <v>0</v>
      </c>
      <c r="AC510" s="17">
        <f t="shared" si="52"/>
        <v>0.7</v>
      </c>
    </row>
    <row r="511" spans="1:29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50"/>
        <v>0.70925816023738875</v>
      </c>
      <c r="G511" t="s">
        <v>14</v>
      </c>
      <c r="H511">
        <v>1258</v>
      </c>
      <c r="I511" s="6">
        <f t="shared" si="49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53"/>
        <v>41034.208333333336</v>
      </c>
      <c r="O511" s="13">
        <f t="shared" si="54"/>
        <v>41044.208333333336</v>
      </c>
      <c r="P511" t="b">
        <v>0</v>
      </c>
      <c r="Q511" t="b">
        <v>0</v>
      </c>
      <c r="R511" t="s">
        <v>33</v>
      </c>
      <c r="S511" s="8" t="str">
        <f t="shared" si="51"/>
        <v>theater</v>
      </c>
      <c r="T511" s="9" t="str">
        <f t="shared" si="55"/>
        <v>plays</v>
      </c>
      <c r="V511" s="17">
        <f>IF(G511="successful",IF(H511&gt;='Statistical Analysis'!$D$16,"Outlier",0),0)</f>
        <v>0</v>
      </c>
      <c r="W511" s="17">
        <f>IF(G511="failed",IF(H511&gt;='Statistical Analysis'!$E$16,"Outlier",0),0)</f>
        <v>0</v>
      </c>
      <c r="Y511" s="25">
        <f>IF(G511="successful",((H511-'Statistical Analysis'!$D$4)/'Statistical Analysis'!$D$9),0)</f>
        <v>0</v>
      </c>
      <c r="Z511" s="14">
        <f>IF(G511="failed",((H511-'Statistical Analysis'!$E$4)/'Statistical Analysis'!$E$9),0)</f>
        <v>0.7004102619511926</v>
      </c>
      <c r="AC511" s="17">
        <f t="shared" si="52"/>
        <v>0.33333333333333331</v>
      </c>
    </row>
    <row r="512" spans="1:29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50"/>
        <v>1.1908974358974358</v>
      </c>
      <c r="G512" t="s">
        <v>20</v>
      </c>
      <c r="H512">
        <v>131</v>
      </c>
      <c r="I512" s="6">
        <f t="shared" si="4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53"/>
        <v>43251.208333333328</v>
      </c>
      <c r="O512" s="13">
        <f t="shared" si="54"/>
        <v>43275.208333333328</v>
      </c>
      <c r="P512" t="b">
        <v>0</v>
      </c>
      <c r="Q512" t="b">
        <v>0</v>
      </c>
      <c r="R512" t="s">
        <v>53</v>
      </c>
      <c r="S512" s="8" t="str">
        <f t="shared" si="51"/>
        <v>film &amp; video</v>
      </c>
      <c r="T512" s="9" t="str">
        <f t="shared" si="55"/>
        <v>drama</v>
      </c>
      <c r="V512" s="17">
        <f>IF(G512="successful",IF(H512&gt;='Statistical Analysis'!$D$16,"Outlier",0),0)</f>
        <v>0</v>
      </c>
      <c r="W512" s="17">
        <f>IF(G512="failed",IF(H512&gt;='Statistical Analysis'!$E$16,"Outlier",0),0)</f>
        <v>0</v>
      </c>
      <c r="Y512" s="25">
        <f>IF(G512="successful",((H512-'Statistical Analysis'!$D$4)/'Statistical Analysis'!$D$9),0)</f>
        <v>-0.56872682753264803</v>
      </c>
      <c r="Z512" s="14">
        <f>IF(G512="failed",((H512-'Statistical Analysis'!$E$4)/'Statistical Analysis'!$E$9),0)</f>
        <v>0</v>
      </c>
      <c r="AC512" s="17">
        <f t="shared" si="52"/>
        <v>0.8</v>
      </c>
    </row>
    <row r="513" spans="1:29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50"/>
        <v>0.24017591339648173</v>
      </c>
      <c r="G513" t="s">
        <v>14</v>
      </c>
      <c r="H513">
        <v>362</v>
      </c>
      <c r="I513" s="6">
        <f t="shared" si="4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53"/>
        <v>43671.208333333328</v>
      </c>
      <c r="O513" s="13">
        <f t="shared" si="54"/>
        <v>43681.208333333328</v>
      </c>
      <c r="P513" t="b">
        <v>0</v>
      </c>
      <c r="Q513" t="b">
        <v>0</v>
      </c>
      <c r="R513" t="s">
        <v>33</v>
      </c>
      <c r="S513" s="8" t="str">
        <f t="shared" si="51"/>
        <v>theater</v>
      </c>
      <c r="T513" s="9" t="str">
        <f t="shared" si="55"/>
        <v>plays</v>
      </c>
      <c r="V513" s="17">
        <f>IF(G513="successful",IF(H513&gt;='Statistical Analysis'!$D$16,"Outlier",0),0)</f>
        <v>0</v>
      </c>
      <c r="W513" s="17">
        <f>IF(G513="failed",IF(H513&gt;='Statistical Analysis'!$E$16,"Outlier",0),0)</f>
        <v>0</v>
      </c>
      <c r="Y513" s="25">
        <f>IF(G513="successful",((H513-'Statistical Analysis'!$D$4)/'Statistical Analysis'!$D$9),0)</f>
        <v>0</v>
      </c>
      <c r="Z513" s="14">
        <f>IF(G513="failed",((H513-'Statistical Analysis'!$E$4)/'Statistical Analysis'!$E$9),0)</f>
        <v>-0.23293589194509978</v>
      </c>
      <c r="AC513" s="17">
        <f t="shared" si="52"/>
        <v>0.33333333333333331</v>
      </c>
    </row>
    <row r="514" spans="1:29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50"/>
        <v>1.3931868131868133</v>
      </c>
      <c r="G514" t="s">
        <v>20</v>
      </c>
      <c r="H514">
        <v>239</v>
      </c>
      <c r="I514" s="6">
        <f t="shared" ref="I514:I577" si="56"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53"/>
        <v>41825.208333333336</v>
      </c>
      <c r="O514" s="13">
        <f t="shared" si="54"/>
        <v>41826.208333333336</v>
      </c>
      <c r="P514" t="b">
        <v>0</v>
      </c>
      <c r="Q514" t="b">
        <v>1</v>
      </c>
      <c r="R514" t="s">
        <v>89</v>
      </c>
      <c r="S514" s="8" t="str">
        <f t="shared" si="51"/>
        <v>games</v>
      </c>
      <c r="T514" s="9" t="str">
        <f t="shared" si="55"/>
        <v>video games</v>
      </c>
      <c r="V514" s="17">
        <f>IF(G514="successful",IF(H514&gt;='Statistical Analysis'!$D$16,"Outlier",0),0)</f>
        <v>0</v>
      </c>
      <c r="W514" s="17">
        <f>IF(G514="failed",IF(H514&gt;='Statistical Analysis'!$E$16,"Outlier",0),0)</f>
        <v>0</v>
      </c>
      <c r="Y514" s="25">
        <f>IF(G514="successful",((H514-'Statistical Analysis'!$D$4)/'Statistical Analysis'!$D$9),0)</f>
        <v>-0.48343520557733854</v>
      </c>
      <c r="Z514" s="14">
        <f>IF(G514="failed",((H514-'Statistical Analysis'!$E$4)/'Statistical Analysis'!$E$9),0)</f>
        <v>0</v>
      </c>
      <c r="AC514" s="17">
        <f t="shared" si="52"/>
        <v>3.3333333333333333E-2</v>
      </c>
    </row>
    <row r="515" spans="1:29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57">E515/D515</f>
        <v>0.39277108433734942</v>
      </c>
      <c r="G515" t="s">
        <v>74</v>
      </c>
      <c r="H515">
        <v>35</v>
      </c>
      <c r="I515" s="6">
        <f t="shared" si="56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si="53"/>
        <v>40430.208333333336</v>
      </c>
      <c r="O515" s="13">
        <f t="shared" si="54"/>
        <v>40432.208333333336</v>
      </c>
      <c r="P515" t="b">
        <v>0</v>
      </c>
      <c r="Q515" t="b">
        <v>0</v>
      </c>
      <c r="R515" t="s">
        <v>269</v>
      </c>
      <c r="S515" s="8" t="str">
        <f t="shared" ref="S515:S578" si="58">LEFT(R515,FIND("/",R515)-1)</f>
        <v>film &amp; video</v>
      </c>
      <c r="T515" s="9" t="str">
        <f t="shared" si="55"/>
        <v>television</v>
      </c>
      <c r="V515" s="17">
        <f>IF(G515="successful",IF(H515&gt;='Statistical Analysis'!$D$16,"Outlier",0),0)</f>
        <v>0</v>
      </c>
      <c r="W515" s="17">
        <f>IF(G515="failed",IF(H515&gt;='Statistical Analysis'!$E$16,"Outlier",0),0)</f>
        <v>0</v>
      </c>
      <c r="Y515" s="25">
        <f>IF(G515="successful",((H515-'Statistical Analysis'!$D$4)/'Statistical Analysis'!$D$9),0)</f>
        <v>0</v>
      </c>
      <c r="Z515" s="14">
        <f>IF(G515="failed",((H515-'Statistical Analysis'!$E$4)/'Statistical Analysis'!$E$9),0)</f>
        <v>0</v>
      </c>
      <c r="AC515" s="17">
        <f t="shared" ref="AC515:AC578" si="59">(O515-N515)/30</f>
        <v>6.6666666666666666E-2</v>
      </c>
    </row>
    <row r="516" spans="1:29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57"/>
        <v>0.22439077144917088</v>
      </c>
      <c r="G516" t="s">
        <v>74</v>
      </c>
      <c r="H516">
        <v>528</v>
      </c>
      <c r="I516" s="6">
        <f t="shared" si="56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ref="N516:N579" si="60">(((L516/60)/60)/24)+DATE(1970,1,1)</f>
        <v>41614.25</v>
      </c>
      <c r="O516" s="13">
        <f t="shared" ref="O516:O579" si="61">(((M516/60)/60)/24)+DATE(1970,1,1)</f>
        <v>41619.25</v>
      </c>
      <c r="P516" t="b">
        <v>0</v>
      </c>
      <c r="Q516" t="b">
        <v>1</v>
      </c>
      <c r="R516" t="s">
        <v>23</v>
      </c>
      <c r="S516" s="8" t="str">
        <f t="shared" si="58"/>
        <v>music</v>
      </c>
      <c r="T516" s="9" t="str">
        <f t="shared" si="55"/>
        <v>rock</v>
      </c>
      <c r="V516" s="17">
        <f>IF(G516="successful",IF(H516&gt;='Statistical Analysis'!$D$16,"Outlier",0),0)</f>
        <v>0</v>
      </c>
      <c r="W516" s="17">
        <f>IF(G516="failed",IF(H516&gt;='Statistical Analysis'!$E$16,"Outlier",0),0)</f>
        <v>0</v>
      </c>
      <c r="Y516" s="25">
        <f>IF(G516="successful",((H516-'Statistical Analysis'!$D$4)/'Statistical Analysis'!$D$9),0)</f>
        <v>0</v>
      </c>
      <c r="Z516" s="14">
        <f>IF(G516="failed",((H516-'Statistical Analysis'!$E$4)/'Statistical Analysis'!$E$9),0)</f>
        <v>0</v>
      </c>
      <c r="AC516" s="17">
        <f t="shared" si="59"/>
        <v>0.16666666666666666</v>
      </c>
    </row>
    <row r="517" spans="1:29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7"/>
        <v>0.55779069767441858</v>
      </c>
      <c r="G517" t="s">
        <v>14</v>
      </c>
      <c r="H517">
        <v>133</v>
      </c>
      <c r="I517" s="6">
        <f t="shared" si="56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60"/>
        <v>40900.25</v>
      </c>
      <c r="O517" s="13">
        <f t="shared" si="61"/>
        <v>40902.25</v>
      </c>
      <c r="P517" t="b">
        <v>0</v>
      </c>
      <c r="Q517" t="b">
        <v>1</v>
      </c>
      <c r="R517" t="s">
        <v>33</v>
      </c>
      <c r="S517" s="8" t="str">
        <f t="shared" si="58"/>
        <v>theater</v>
      </c>
      <c r="T517" s="9" t="str">
        <f t="shared" ref="T517:T580" si="62">RIGHT(R517,LEN(R517)-FIND("/",R517))</f>
        <v>plays</v>
      </c>
      <c r="V517" s="17">
        <f>IF(G517="successful",IF(H517&gt;='Statistical Analysis'!$D$16,"Outlier",0),0)</f>
        <v>0</v>
      </c>
      <c r="W517" s="17">
        <f>IF(G517="failed",IF(H517&gt;='Statistical Analysis'!$E$16,"Outlier",0),0)</f>
        <v>0</v>
      </c>
      <c r="Y517" s="25">
        <f>IF(G517="successful",((H517-'Statistical Analysis'!$D$4)/'Statistical Analysis'!$D$9),0)</f>
        <v>0</v>
      </c>
      <c r="Z517" s="14">
        <f>IF(G517="failed",((H517-'Statistical Analysis'!$E$4)/'Statistical Analysis'!$E$9),0)</f>
        <v>-0.47148083529582629</v>
      </c>
      <c r="AC517" s="17">
        <f t="shared" si="59"/>
        <v>6.6666666666666666E-2</v>
      </c>
    </row>
    <row r="518" spans="1:29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7"/>
        <v>0.42523125996810207</v>
      </c>
      <c r="G518" t="s">
        <v>14</v>
      </c>
      <c r="H518">
        <v>846</v>
      </c>
      <c r="I518" s="6">
        <f t="shared" si="56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60"/>
        <v>40396.208333333336</v>
      </c>
      <c r="O518" s="13">
        <f t="shared" si="61"/>
        <v>40434.208333333336</v>
      </c>
      <c r="P518" t="b">
        <v>0</v>
      </c>
      <c r="Q518" t="b">
        <v>0</v>
      </c>
      <c r="R518" t="s">
        <v>68</v>
      </c>
      <c r="S518" s="8" t="str">
        <f t="shared" si="58"/>
        <v>publishing</v>
      </c>
      <c r="T518" s="9" t="str">
        <f t="shared" si="62"/>
        <v>nonfiction</v>
      </c>
      <c r="V518" s="17">
        <f>IF(G518="successful",IF(H518&gt;='Statistical Analysis'!$D$16,"Outlier",0),0)</f>
        <v>0</v>
      </c>
      <c r="W518" s="17">
        <f>IF(G518="failed",IF(H518&gt;='Statistical Analysis'!$E$16,"Outlier",0),0)</f>
        <v>0</v>
      </c>
      <c r="Y518" s="25">
        <f>IF(G518="successful",((H518-'Statistical Analysis'!$D$4)/'Statistical Analysis'!$D$9),0)</f>
        <v>0</v>
      </c>
      <c r="Z518" s="14">
        <f>IF(G518="failed",((H518-'Statistical Analysis'!$E$4)/'Statistical Analysis'!$E$9),0)</f>
        <v>0.27123770011495102</v>
      </c>
      <c r="AC518" s="17">
        <f t="shared" si="59"/>
        <v>1.2666666666666666</v>
      </c>
    </row>
    <row r="519" spans="1:29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7"/>
        <v>1.1200000000000001</v>
      </c>
      <c r="G519" t="s">
        <v>20</v>
      </c>
      <c r="H519">
        <v>78</v>
      </c>
      <c r="I519" s="6">
        <f t="shared" si="56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60"/>
        <v>42860.208333333328</v>
      </c>
      <c r="O519" s="13">
        <f t="shared" si="61"/>
        <v>42865.208333333328</v>
      </c>
      <c r="P519" t="b">
        <v>0</v>
      </c>
      <c r="Q519" t="b">
        <v>0</v>
      </c>
      <c r="R519" t="s">
        <v>17</v>
      </c>
      <c r="S519" s="8" t="str">
        <f t="shared" si="58"/>
        <v>food</v>
      </c>
      <c r="T519" s="9" t="str">
        <f t="shared" si="62"/>
        <v>food trucks</v>
      </c>
      <c r="V519" s="17">
        <f>IF(G519="successful",IF(H519&gt;='Statistical Analysis'!$D$16,"Outlier",0),0)</f>
        <v>0</v>
      </c>
      <c r="W519" s="17">
        <f>IF(G519="failed",IF(H519&gt;='Statistical Analysis'!$E$16,"Outlier",0),0)</f>
        <v>0</v>
      </c>
      <c r="Y519" s="25">
        <f>IF(G519="successful",((H519-'Statistical Analysis'!$D$4)/'Statistical Analysis'!$D$9),0)</f>
        <v>-0.61058290126997583</v>
      </c>
      <c r="Z519" s="14">
        <f>IF(G519="failed",((H519-'Statistical Analysis'!$E$4)/'Statistical Analysis'!$E$9),0)</f>
        <v>0</v>
      </c>
      <c r="AC519" s="17">
        <f t="shared" si="59"/>
        <v>0.16666666666666666</v>
      </c>
    </row>
    <row r="520" spans="1:29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7"/>
        <v>7.0681818181818179E-2</v>
      </c>
      <c r="G520" t="s">
        <v>14</v>
      </c>
      <c r="H520">
        <v>10</v>
      </c>
      <c r="I520" s="6">
        <f t="shared" si="56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60"/>
        <v>43154.25</v>
      </c>
      <c r="O520" s="13">
        <f t="shared" si="61"/>
        <v>43156.25</v>
      </c>
      <c r="P520" t="b">
        <v>0</v>
      </c>
      <c r="Q520" t="b">
        <v>1</v>
      </c>
      <c r="R520" t="s">
        <v>71</v>
      </c>
      <c r="S520" s="8" t="str">
        <f t="shared" si="58"/>
        <v>film &amp; video</v>
      </c>
      <c r="T520" s="9" t="str">
        <f t="shared" si="62"/>
        <v>animation</v>
      </c>
      <c r="V520" s="17">
        <f>IF(G520="successful",IF(H520&gt;='Statistical Analysis'!$D$16,"Outlier",0),0)</f>
        <v>0</v>
      </c>
      <c r="W520" s="17">
        <f>IF(G520="failed",IF(H520&gt;='Statistical Analysis'!$E$16,"Outlier",0),0)</f>
        <v>0</v>
      </c>
      <c r="Y520" s="25">
        <f>IF(G520="successful",((H520-'Statistical Analysis'!$D$4)/'Statistical Analysis'!$D$9),0)</f>
        <v>0</v>
      </c>
      <c r="Z520" s="14">
        <f>IF(G520="failed",((H520-'Statistical Analysis'!$E$4)/'Statistical Analysis'!$E$9),0)</f>
        <v>-0.59960759526150031</v>
      </c>
      <c r="AC520" s="17">
        <f t="shared" si="59"/>
        <v>6.6666666666666666E-2</v>
      </c>
    </row>
    <row r="521" spans="1:29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7"/>
        <v>1.0174563871693867</v>
      </c>
      <c r="G521" t="s">
        <v>20</v>
      </c>
      <c r="H521">
        <v>1773</v>
      </c>
      <c r="I521" s="6">
        <f t="shared" si="56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60"/>
        <v>42012.25</v>
      </c>
      <c r="O521" s="13">
        <f t="shared" si="61"/>
        <v>42026.25</v>
      </c>
      <c r="P521" t="b">
        <v>0</v>
      </c>
      <c r="Q521" t="b">
        <v>1</v>
      </c>
      <c r="R521" t="s">
        <v>23</v>
      </c>
      <c r="S521" s="8" t="str">
        <f t="shared" si="58"/>
        <v>music</v>
      </c>
      <c r="T521" s="9" t="str">
        <f t="shared" si="62"/>
        <v>rock</v>
      </c>
      <c r="V521" s="17">
        <f>IF(G521="successful",IF(H521&gt;='Statistical Analysis'!$D$16,"Outlier",0),0)</f>
        <v>0</v>
      </c>
      <c r="W521" s="17">
        <f>IF(G521="failed",IF(H521&gt;='Statistical Analysis'!$E$16,"Outlier",0),0)</f>
        <v>0</v>
      </c>
      <c r="Y521" s="25">
        <f>IF(G521="successful",((H521-'Statistical Analysis'!$D$4)/'Statistical Analysis'!$D$9),0)</f>
        <v>0.72802172108418661</v>
      </c>
      <c r="Z521" s="14">
        <f>IF(G521="failed",((H521-'Statistical Analysis'!$E$4)/'Statistical Analysis'!$E$9),0)</f>
        <v>0</v>
      </c>
      <c r="AC521" s="17">
        <f t="shared" si="59"/>
        <v>0.46666666666666667</v>
      </c>
    </row>
    <row r="522" spans="1:29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7"/>
        <v>4.2575000000000003</v>
      </c>
      <c r="G522" t="s">
        <v>20</v>
      </c>
      <c r="H522">
        <v>32</v>
      </c>
      <c r="I522" s="6">
        <f t="shared" si="56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60"/>
        <v>43574.208333333328</v>
      </c>
      <c r="O522" s="13">
        <f t="shared" si="61"/>
        <v>43577.208333333328</v>
      </c>
      <c r="P522" t="b">
        <v>0</v>
      </c>
      <c r="Q522" t="b">
        <v>0</v>
      </c>
      <c r="R522" t="s">
        <v>33</v>
      </c>
      <c r="S522" s="8" t="str">
        <f t="shared" si="58"/>
        <v>theater</v>
      </c>
      <c r="T522" s="9" t="str">
        <f t="shared" si="62"/>
        <v>plays</v>
      </c>
      <c r="V522" s="17">
        <f>IF(G522="successful",IF(H522&gt;='Statistical Analysis'!$D$16,"Outlier",0),0)</f>
        <v>0</v>
      </c>
      <c r="W522" s="17">
        <f>IF(G522="failed",IF(H522&gt;='Statistical Analysis'!$E$16,"Outlier",0),0)</f>
        <v>0</v>
      </c>
      <c r="Y522" s="25">
        <f>IF(G522="successful",((H522-'Statistical Analysis'!$D$4)/'Statistical Analysis'!$D$9),0)</f>
        <v>-0.64691081432501507</v>
      </c>
      <c r="Z522" s="14">
        <f>IF(G522="failed",((H522-'Statistical Analysis'!$E$4)/'Statistical Analysis'!$E$9),0)</f>
        <v>0</v>
      </c>
      <c r="AC522" s="17">
        <f t="shared" si="59"/>
        <v>0.1</v>
      </c>
    </row>
    <row r="523" spans="1:29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7"/>
        <v>1.4553947368421052</v>
      </c>
      <c r="G523" t="s">
        <v>20</v>
      </c>
      <c r="H523">
        <v>369</v>
      </c>
      <c r="I523" s="6">
        <f t="shared" si="56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60"/>
        <v>42605.208333333328</v>
      </c>
      <c r="O523" s="13">
        <f t="shared" si="61"/>
        <v>42611.208333333328</v>
      </c>
      <c r="P523" t="b">
        <v>0</v>
      </c>
      <c r="Q523" t="b">
        <v>1</v>
      </c>
      <c r="R523" t="s">
        <v>53</v>
      </c>
      <c r="S523" s="8" t="str">
        <f t="shared" si="58"/>
        <v>film &amp; video</v>
      </c>
      <c r="T523" s="9" t="str">
        <f t="shared" si="62"/>
        <v>drama</v>
      </c>
      <c r="V523" s="17">
        <f>IF(G523="successful",IF(H523&gt;='Statistical Analysis'!$D$16,"Outlier",0),0)</f>
        <v>0</v>
      </c>
      <c r="W523" s="17">
        <f>IF(G523="failed",IF(H523&gt;='Statistical Analysis'!$E$16,"Outlier",0),0)</f>
        <v>0</v>
      </c>
      <c r="Y523" s="25">
        <f>IF(G523="successful",((H523-'Statistical Analysis'!$D$4)/'Statistical Analysis'!$D$9),0)</f>
        <v>-0.38076936433483644</v>
      </c>
      <c r="Z523" s="14">
        <f>IF(G523="failed",((H523-'Statistical Analysis'!$E$4)/'Statistical Analysis'!$E$9),0)</f>
        <v>0</v>
      </c>
      <c r="AC523" s="17">
        <f t="shared" si="59"/>
        <v>0.2</v>
      </c>
    </row>
    <row r="524" spans="1:29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7"/>
        <v>0.32453465346534655</v>
      </c>
      <c r="G524" t="s">
        <v>14</v>
      </c>
      <c r="H524">
        <v>191</v>
      </c>
      <c r="I524" s="6">
        <f t="shared" si="56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60"/>
        <v>41093.208333333336</v>
      </c>
      <c r="O524" s="13">
        <f t="shared" si="61"/>
        <v>41105.208333333336</v>
      </c>
      <c r="P524" t="b">
        <v>0</v>
      </c>
      <c r="Q524" t="b">
        <v>0</v>
      </c>
      <c r="R524" t="s">
        <v>100</v>
      </c>
      <c r="S524" s="8" t="str">
        <f t="shared" si="58"/>
        <v>film &amp; video</v>
      </c>
      <c r="T524" s="9" t="str">
        <f t="shared" si="62"/>
        <v>shorts</v>
      </c>
      <c r="V524" s="17">
        <f>IF(G524="successful",IF(H524&gt;='Statistical Analysis'!$D$16,"Outlier",0),0)</f>
        <v>0</v>
      </c>
      <c r="W524" s="17">
        <f>IF(G524="failed",IF(H524&gt;='Statistical Analysis'!$E$16,"Outlier",0),0)</f>
        <v>0</v>
      </c>
      <c r="Y524" s="25">
        <f>IF(G524="successful",((H524-'Statistical Analysis'!$D$4)/'Statistical Analysis'!$D$9),0)</f>
        <v>0</v>
      </c>
      <c r="Z524" s="14">
        <f>IF(G524="failed",((H524-'Statistical Analysis'!$E$4)/'Statistical Analysis'!$E$9),0)</f>
        <v>-0.41106333872664663</v>
      </c>
      <c r="AC524" s="17">
        <f t="shared" si="59"/>
        <v>0.4</v>
      </c>
    </row>
    <row r="525" spans="1:29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7"/>
        <v>7.003333333333333</v>
      </c>
      <c r="G525" t="s">
        <v>20</v>
      </c>
      <c r="H525">
        <v>89</v>
      </c>
      <c r="I525" s="6">
        <f t="shared" si="56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60"/>
        <v>40241.25</v>
      </c>
      <c r="O525" s="13">
        <f t="shared" si="61"/>
        <v>40246.25</v>
      </c>
      <c r="P525" t="b">
        <v>0</v>
      </c>
      <c r="Q525" t="b">
        <v>0</v>
      </c>
      <c r="R525" t="s">
        <v>100</v>
      </c>
      <c r="S525" s="8" t="str">
        <f t="shared" si="58"/>
        <v>film &amp; video</v>
      </c>
      <c r="T525" s="9" t="str">
        <f t="shared" si="62"/>
        <v>shorts</v>
      </c>
      <c r="V525" s="17">
        <f>IF(G525="successful",IF(H525&gt;='Statistical Analysis'!$D$16,"Outlier",0),0)</f>
        <v>0</v>
      </c>
      <c r="W525" s="17">
        <f>IF(G525="failed",IF(H525&gt;='Statistical Analysis'!$E$16,"Outlier",0),0)</f>
        <v>0</v>
      </c>
      <c r="Y525" s="25">
        <f>IF(G525="successful",((H525-'Statistical Analysis'!$D$4)/'Statistical Analysis'!$D$9),0)</f>
        <v>-0.60189579162637952</v>
      </c>
      <c r="Z525" s="14">
        <f>IF(G525="failed",((H525-'Statistical Analysis'!$E$4)/'Statistical Analysis'!$E$9),0)</f>
        <v>0</v>
      </c>
      <c r="AC525" s="17">
        <f t="shared" si="59"/>
        <v>0.16666666666666666</v>
      </c>
    </row>
    <row r="526" spans="1:29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7"/>
        <v>0.83904860392967939</v>
      </c>
      <c r="G526" t="s">
        <v>14</v>
      </c>
      <c r="H526">
        <v>1979</v>
      </c>
      <c r="I526" s="6">
        <f t="shared" si="56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60"/>
        <v>40294.208333333336</v>
      </c>
      <c r="O526" s="13">
        <f t="shared" si="61"/>
        <v>40307.208333333336</v>
      </c>
      <c r="P526" t="b">
        <v>0</v>
      </c>
      <c r="Q526" t="b">
        <v>0</v>
      </c>
      <c r="R526" t="s">
        <v>33</v>
      </c>
      <c r="S526" s="8" t="str">
        <f t="shared" si="58"/>
        <v>theater</v>
      </c>
      <c r="T526" s="9" t="str">
        <f t="shared" si="62"/>
        <v>plays</v>
      </c>
      <c r="V526" s="17">
        <f>IF(G526="successful",IF(H526&gt;='Statistical Analysis'!$D$16,"Outlier",0),0)</f>
        <v>0</v>
      </c>
      <c r="W526" s="17" t="str">
        <f>IF(G526="failed",IF(H526&gt;='Statistical Analysis'!$E$16,"Outlier",0),0)</f>
        <v>Outlier</v>
      </c>
      <c r="Y526" s="25">
        <f>IF(G526="successful",((H526-'Statistical Analysis'!$D$4)/'Statistical Analysis'!$D$9),0)</f>
        <v>0</v>
      </c>
      <c r="Z526" s="14">
        <f>IF(G526="failed",((H526-'Statistical Analysis'!$E$4)/'Statistical Analysis'!$E$9),0)</f>
        <v>1.4514622451646153</v>
      </c>
      <c r="AC526" s="17">
        <f t="shared" si="59"/>
        <v>0.43333333333333335</v>
      </c>
    </row>
    <row r="527" spans="1:29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7"/>
        <v>0.84190476190476193</v>
      </c>
      <c r="G527" t="s">
        <v>14</v>
      </c>
      <c r="H527">
        <v>63</v>
      </c>
      <c r="I527" s="6">
        <f t="shared" si="56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60"/>
        <v>40505.25</v>
      </c>
      <c r="O527" s="13">
        <f t="shared" si="61"/>
        <v>40509.25</v>
      </c>
      <c r="P527" t="b">
        <v>0</v>
      </c>
      <c r="Q527" t="b">
        <v>0</v>
      </c>
      <c r="R527" t="s">
        <v>65</v>
      </c>
      <c r="S527" s="8" t="str">
        <f t="shared" si="58"/>
        <v>technology</v>
      </c>
      <c r="T527" s="9" t="str">
        <f t="shared" si="62"/>
        <v>wearables</v>
      </c>
      <c r="V527" s="17">
        <f>IF(G527="successful",IF(H527&gt;='Statistical Analysis'!$D$16,"Outlier",0),0)</f>
        <v>0</v>
      </c>
      <c r="W527" s="17">
        <f>IF(G527="failed",IF(H527&gt;='Statistical Analysis'!$E$16,"Outlier",0),0)</f>
        <v>0</v>
      </c>
      <c r="Y527" s="25">
        <f>IF(G527="successful",((H527-'Statistical Analysis'!$D$4)/'Statistical Analysis'!$D$9),0)</f>
        <v>0</v>
      </c>
      <c r="Z527" s="14">
        <f>IF(G527="failed",((H527-'Statistical Analysis'!$E$4)/'Statistical Analysis'!$E$9),0)</f>
        <v>-0.54439850356897412</v>
      </c>
      <c r="AC527" s="17">
        <f t="shared" si="59"/>
        <v>0.13333333333333333</v>
      </c>
    </row>
    <row r="528" spans="1:29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7"/>
        <v>1.5595180722891566</v>
      </c>
      <c r="G528" t="s">
        <v>20</v>
      </c>
      <c r="H528">
        <v>147</v>
      </c>
      <c r="I528" s="6">
        <f t="shared" si="56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60"/>
        <v>42364.25</v>
      </c>
      <c r="O528" s="13">
        <f t="shared" si="61"/>
        <v>42401.25</v>
      </c>
      <c r="P528" t="b">
        <v>0</v>
      </c>
      <c r="Q528" t="b">
        <v>1</v>
      </c>
      <c r="R528" t="s">
        <v>33</v>
      </c>
      <c r="S528" s="8" t="str">
        <f t="shared" si="58"/>
        <v>theater</v>
      </c>
      <c r="T528" s="9" t="str">
        <f t="shared" si="62"/>
        <v>plays</v>
      </c>
      <c r="V528" s="17">
        <f>IF(G528="successful",IF(H528&gt;='Statistical Analysis'!$D$16,"Outlier",0),0)</f>
        <v>0</v>
      </c>
      <c r="W528" s="17">
        <f>IF(G528="failed",IF(H528&gt;='Statistical Analysis'!$E$16,"Outlier",0),0)</f>
        <v>0</v>
      </c>
      <c r="Y528" s="25">
        <f>IF(G528="successful",((H528-'Statistical Analysis'!$D$4)/'Statistical Analysis'!$D$9),0)</f>
        <v>-0.55609103168741703</v>
      </c>
      <c r="Z528" s="14">
        <f>IF(G528="failed",((H528-'Statistical Analysis'!$E$4)/'Statistical Analysis'!$E$9),0)</f>
        <v>0</v>
      </c>
      <c r="AC528" s="17">
        <f t="shared" si="59"/>
        <v>1.2333333333333334</v>
      </c>
    </row>
    <row r="529" spans="1:29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7"/>
        <v>0.99619450317124736</v>
      </c>
      <c r="G529" t="s">
        <v>14</v>
      </c>
      <c r="H529">
        <v>6080</v>
      </c>
      <c r="I529" s="6">
        <f t="shared" si="56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60"/>
        <v>42405.25</v>
      </c>
      <c r="O529" s="13">
        <f t="shared" si="61"/>
        <v>42441.25</v>
      </c>
      <c r="P529" t="b">
        <v>0</v>
      </c>
      <c r="Q529" t="b">
        <v>0</v>
      </c>
      <c r="R529" t="s">
        <v>71</v>
      </c>
      <c r="S529" s="8" t="str">
        <f t="shared" si="58"/>
        <v>film &amp; video</v>
      </c>
      <c r="T529" s="9" t="str">
        <f t="shared" si="62"/>
        <v>animation</v>
      </c>
      <c r="V529" s="17">
        <f>IF(G529="successful",IF(H529&gt;='Statistical Analysis'!$D$16,"Outlier",0),0)</f>
        <v>0</v>
      </c>
      <c r="W529" s="17" t="str">
        <f>IF(G529="failed",IF(H529&gt;='Statistical Analysis'!$E$16,"Outlier",0),0)</f>
        <v>Outlier</v>
      </c>
      <c r="Y529" s="25">
        <f>IF(G529="successful",((H529-'Statistical Analysis'!$D$4)/'Statistical Analysis'!$D$9),0)</f>
        <v>0</v>
      </c>
      <c r="Z529" s="14">
        <f>IF(G529="failed",((H529-'Statistical Analysis'!$E$4)/'Statistical Analysis'!$E$9),0)</f>
        <v>5.7233959249957476</v>
      </c>
      <c r="AC529" s="17">
        <f t="shared" si="59"/>
        <v>1.2</v>
      </c>
    </row>
    <row r="530" spans="1:29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7"/>
        <v>0.80300000000000005</v>
      </c>
      <c r="G530" t="s">
        <v>14</v>
      </c>
      <c r="H530">
        <v>80</v>
      </c>
      <c r="I530" s="6">
        <f t="shared" si="56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60"/>
        <v>41601.25</v>
      </c>
      <c r="O530" s="13">
        <f t="shared" si="61"/>
        <v>41646.25</v>
      </c>
      <c r="P530" t="b">
        <v>0</v>
      </c>
      <c r="Q530" t="b">
        <v>0</v>
      </c>
      <c r="R530" t="s">
        <v>60</v>
      </c>
      <c r="S530" s="8" t="str">
        <f t="shared" si="58"/>
        <v>music</v>
      </c>
      <c r="T530" s="9" t="str">
        <f t="shared" si="62"/>
        <v>indie rock</v>
      </c>
      <c r="V530" s="17">
        <f>IF(G530="successful",IF(H530&gt;='Statistical Analysis'!$D$16,"Outlier",0),0)</f>
        <v>0</v>
      </c>
      <c r="W530" s="17">
        <f>IF(G530="failed",IF(H530&gt;='Statistical Analysis'!$E$16,"Outlier",0),0)</f>
        <v>0</v>
      </c>
      <c r="Y530" s="25">
        <f>IF(G530="successful",((H530-'Statistical Analysis'!$D$4)/'Statistical Analysis'!$D$9),0)</f>
        <v>0</v>
      </c>
      <c r="Z530" s="14">
        <f>IF(G530="failed",((H530-'Statistical Analysis'!$E$4)/'Statistical Analysis'!$E$9),0)</f>
        <v>-0.52668992698835249</v>
      </c>
      <c r="AC530" s="17">
        <f t="shared" si="59"/>
        <v>1.5</v>
      </c>
    </row>
    <row r="531" spans="1:29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7"/>
        <v>0.11254901960784314</v>
      </c>
      <c r="G531" t="s">
        <v>14</v>
      </c>
      <c r="H531">
        <v>9</v>
      </c>
      <c r="I531" s="6">
        <f t="shared" si="56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60"/>
        <v>41769.208333333336</v>
      </c>
      <c r="O531" s="13">
        <f t="shared" si="61"/>
        <v>41797.208333333336</v>
      </c>
      <c r="P531" t="b">
        <v>0</v>
      </c>
      <c r="Q531" t="b">
        <v>0</v>
      </c>
      <c r="R531" t="s">
        <v>89</v>
      </c>
      <c r="S531" s="8" t="str">
        <f t="shared" si="58"/>
        <v>games</v>
      </c>
      <c r="T531" s="9" t="str">
        <f t="shared" si="62"/>
        <v>video games</v>
      </c>
      <c r="V531" s="17">
        <f>IF(G531="successful",IF(H531&gt;='Statistical Analysis'!$D$16,"Outlier",0),0)</f>
        <v>0</v>
      </c>
      <c r="W531" s="17">
        <f>IF(G531="failed",IF(H531&gt;='Statistical Analysis'!$E$16,"Outlier",0),0)</f>
        <v>0</v>
      </c>
      <c r="Y531" s="25">
        <f>IF(G531="successful",((H531-'Statistical Analysis'!$D$4)/'Statistical Analysis'!$D$9),0)</f>
        <v>0</v>
      </c>
      <c r="Z531" s="14">
        <f>IF(G531="failed",((H531-'Statistical Analysis'!$E$4)/'Statistical Analysis'!$E$9),0)</f>
        <v>-0.60064927623683106</v>
      </c>
      <c r="AC531" s="17">
        <f t="shared" si="59"/>
        <v>0.93333333333333335</v>
      </c>
    </row>
    <row r="532" spans="1:29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7"/>
        <v>0.91740952380952379</v>
      </c>
      <c r="G532" t="s">
        <v>14</v>
      </c>
      <c r="H532">
        <v>1784</v>
      </c>
      <c r="I532" s="6">
        <f t="shared" si="56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60"/>
        <v>40421.208333333336</v>
      </c>
      <c r="O532" s="13">
        <f t="shared" si="61"/>
        <v>40435.208333333336</v>
      </c>
      <c r="P532" t="b">
        <v>0</v>
      </c>
      <c r="Q532" t="b">
        <v>1</v>
      </c>
      <c r="R532" t="s">
        <v>119</v>
      </c>
      <c r="S532" s="8" t="str">
        <f t="shared" si="58"/>
        <v>publishing</v>
      </c>
      <c r="T532" s="9" t="str">
        <f t="shared" si="62"/>
        <v>fiction</v>
      </c>
      <c r="V532" s="17">
        <f>IF(G532="successful",IF(H532&gt;='Statistical Analysis'!$D$16,"Outlier",0),0)</f>
        <v>0</v>
      </c>
      <c r="W532" s="17">
        <f>IF(G532="failed",IF(H532&gt;='Statistical Analysis'!$E$16,"Outlier",0),0)</f>
        <v>0</v>
      </c>
      <c r="Y532" s="25">
        <f>IF(G532="successful",((H532-'Statistical Analysis'!$D$4)/'Statistical Analysis'!$D$9),0)</f>
        <v>0</v>
      </c>
      <c r="Z532" s="14">
        <f>IF(G532="failed",((H532-'Statistical Analysis'!$E$4)/'Statistical Analysis'!$E$9),0)</f>
        <v>1.2483344549751318</v>
      </c>
      <c r="AC532" s="17">
        <f t="shared" si="59"/>
        <v>0.46666666666666667</v>
      </c>
    </row>
    <row r="533" spans="1:29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7"/>
        <v>0.95521156936261387</v>
      </c>
      <c r="G533" t="s">
        <v>47</v>
      </c>
      <c r="H533">
        <v>3640</v>
      </c>
      <c r="I533" s="6">
        <f t="shared" si="56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60"/>
        <v>41589.25</v>
      </c>
      <c r="O533" s="13">
        <f t="shared" si="61"/>
        <v>41645.25</v>
      </c>
      <c r="P533" t="b">
        <v>0</v>
      </c>
      <c r="Q533" t="b">
        <v>0</v>
      </c>
      <c r="R533" t="s">
        <v>89</v>
      </c>
      <c r="S533" s="8" t="str">
        <f t="shared" si="58"/>
        <v>games</v>
      </c>
      <c r="T533" s="9" t="str">
        <f t="shared" si="62"/>
        <v>video games</v>
      </c>
      <c r="V533" s="17">
        <f>IF(G533="successful",IF(H533&gt;='Statistical Analysis'!$D$16,"Outlier",0),0)</f>
        <v>0</v>
      </c>
      <c r="W533" s="17">
        <f>IF(G533="failed",IF(H533&gt;='Statistical Analysis'!$E$16,"Outlier",0),0)</f>
        <v>0</v>
      </c>
      <c r="Y533" s="25">
        <f>IF(G533="successful",((H533-'Statistical Analysis'!$D$4)/'Statistical Analysis'!$D$9),0)</f>
        <v>0</v>
      </c>
      <c r="Z533" s="14">
        <f>IF(G533="failed",((H533-'Statistical Analysis'!$E$4)/'Statistical Analysis'!$E$9),0)</f>
        <v>0</v>
      </c>
      <c r="AC533" s="17">
        <f t="shared" si="59"/>
        <v>1.8666666666666667</v>
      </c>
    </row>
    <row r="534" spans="1:29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7"/>
        <v>5.0287499999999996</v>
      </c>
      <c r="G534" t="s">
        <v>20</v>
      </c>
      <c r="H534">
        <v>126</v>
      </c>
      <c r="I534" s="6">
        <f t="shared" si="56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60"/>
        <v>43125.25</v>
      </c>
      <c r="O534" s="13">
        <f t="shared" si="61"/>
        <v>43126.25</v>
      </c>
      <c r="P534" t="b">
        <v>0</v>
      </c>
      <c r="Q534" t="b">
        <v>0</v>
      </c>
      <c r="R534" t="s">
        <v>33</v>
      </c>
      <c r="S534" s="8" t="str">
        <f t="shared" si="58"/>
        <v>theater</v>
      </c>
      <c r="T534" s="9" t="str">
        <f t="shared" si="62"/>
        <v>plays</v>
      </c>
      <c r="V534" s="17">
        <f>IF(G534="successful",IF(H534&gt;='Statistical Analysis'!$D$16,"Outlier",0),0)</f>
        <v>0</v>
      </c>
      <c r="W534" s="17">
        <f>IF(G534="failed",IF(H534&gt;='Statistical Analysis'!$E$16,"Outlier",0),0)</f>
        <v>0</v>
      </c>
      <c r="Y534" s="25">
        <f>IF(G534="successful",((H534-'Statistical Analysis'!$D$4)/'Statistical Analysis'!$D$9),0)</f>
        <v>-0.57267551373428272</v>
      </c>
      <c r="Z534" s="14">
        <f>IF(G534="failed",((H534-'Statistical Analysis'!$E$4)/'Statistical Analysis'!$E$9),0)</f>
        <v>0</v>
      </c>
      <c r="AC534" s="17">
        <f t="shared" si="59"/>
        <v>3.3333333333333333E-2</v>
      </c>
    </row>
    <row r="535" spans="1:29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7"/>
        <v>1.5924394463667819</v>
      </c>
      <c r="G535" t="s">
        <v>20</v>
      </c>
      <c r="H535">
        <v>2218</v>
      </c>
      <c r="I535" s="6">
        <f t="shared" si="56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60"/>
        <v>41479.208333333336</v>
      </c>
      <c r="O535" s="13">
        <f t="shared" si="61"/>
        <v>41515.208333333336</v>
      </c>
      <c r="P535" t="b">
        <v>0</v>
      </c>
      <c r="Q535" t="b">
        <v>0</v>
      </c>
      <c r="R535" t="s">
        <v>60</v>
      </c>
      <c r="S535" s="8" t="str">
        <f t="shared" si="58"/>
        <v>music</v>
      </c>
      <c r="T535" s="9" t="str">
        <f t="shared" si="62"/>
        <v>indie rock</v>
      </c>
      <c r="V535" s="17">
        <f>IF(G535="successful",IF(H535&gt;='Statistical Analysis'!$D$16,"Outlier",0),0)</f>
        <v>0</v>
      </c>
      <c r="W535" s="17">
        <f>IF(G535="failed",IF(H535&gt;='Statistical Analysis'!$E$16,"Outlier",0),0)</f>
        <v>0</v>
      </c>
      <c r="Y535" s="25">
        <f>IF(G535="successful",((H535-'Statistical Analysis'!$D$4)/'Statistical Analysis'!$D$9),0)</f>
        <v>1.0794547930296747</v>
      </c>
      <c r="Z535" s="14">
        <f>IF(G535="failed",((H535-'Statistical Analysis'!$E$4)/'Statistical Analysis'!$E$9),0)</f>
        <v>0</v>
      </c>
      <c r="AC535" s="17">
        <f t="shared" si="59"/>
        <v>1.2</v>
      </c>
    </row>
    <row r="536" spans="1:29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7"/>
        <v>0.15022446689113356</v>
      </c>
      <c r="G536" t="s">
        <v>14</v>
      </c>
      <c r="H536">
        <v>243</v>
      </c>
      <c r="I536" s="6">
        <f t="shared" si="56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60"/>
        <v>43329.208333333328</v>
      </c>
      <c r="O536" s="13">
        <f t="shared" si="61"/>
        <v>43330.208333333328</v>
      </c>
      <c r="P536" t="b">
        <v>0</v>
      </c>
      <c r="Q536" t="b">
        <v>1</v>
      </c>
      <c r="R536" t="s">
        <v>53</v>
      </c>
      <c r="S536" s="8" t="str">
        <f t="shared" si="58"/>
        <v>film &amp; video</v>
      </c>
      <c r="T536" s="9" t="str">
        <f t="shared" si="62"/>
        <v>drama</v>
      </c>
      <c r="V536" s="17">
        <f>IF(G536="successful",IF(H536&gt;='Statistical Analysis'!$D$16,"Outlier",0),0)</f>
        <v>0</v>
      </c>
      <c r="W536" s="17">
        <f>IF(G536="failed",IF(H536&gt;='Statistical Analysis'!$E$16,"Outlier",0),0)</f>
        <v>0</v>
      </c>
      <c r="Y536" s="25">
        <f>IF(G536="successful",((H536-'Statistical Analysis'!$D$4)/'Statistical Analysis'!$D$9),0)</f>
        <v>0</v>
      </c>
      <c r="Z536" s="14">
        <f>IF(G536="failed",((H536-'Statistical Analysis'!$E$4)/'Statistical Analysis'!$E$9),0)</f>
        <v>-0.35689592800945108</v>
      </c>
      <c r="AC536" s="17">
        <f t="shared" si="59"/>
        <v>3.3333333333333333E-2</v>
      </c>
    </row>
    <row r="537" spans="1:29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7"/>
        <v>4.820384615384615</v>
      </c>
      <c r="G537" t="s">
        <v>20</v>
      </c>
      <c r="H537">
        <v>202</v>
      </c>
      <c r="I537" s="6">
        <f t="shared" si="56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60"/>
        <v>43259.208333333328</v>
      </c>
      <c r="O537" s="13">
        <f t="shared" si="61"/>
        <v>43261.208333333328</v>
      </c>
      <c r="P537" t="b">
        <v>0</v>
      </c>
      <c r="Q537" t="b">
        <v>1</v>
      </c>
      <c r="R537" t="s">
        <v>33</v>
      </c>
      <c r="S537" s="8" t="str">
        <f t="shared" si="58"/>
        <v>theater</v>
      </c>
      <c r="T537" s="9" t="str">
        <f t="shared" si="62"/>
        <v>plays</v>
      </c>
      <c r="V537" s="17">
        <f>IF(G537="successful",IF(H537&gt;='Statistical Analysis'!$D$16,"Outlier",0),0)</f>
        <v>0</v>
      </c>
      <c r="W537" s="17">
        <f>IF(G537="failed",IF(H537&gt;='Statistical Analysis'!$E$16,"Outlier",0),0)</f>
        <v>0</v>
      </c>
      <c r="Y537" s="25">
        <f>IF(G537="successful",((H537-'Statistical Analysis'!$D$4)/'Statistical Analysis'!$D$9),0)</f>
        <v>-0.51265548346943535</v>
      </c>
      <c r="Z537" s="14">
        <f>IF(G537="failed",((H537-'Statistical Analysis'!$E$4)/'Statistical Analysis'!$E$9),0)</f>
        <v>0</v>
      </c>
      <c r="AC537" s="17">
        <f t="shared" si="59"/>
        <v>6.6666666666666666E-2</v>
      </c>
    </row>
    <row r="538" spans="1:29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7"/>
        <v>1.4996938775510205</v>
      </c>
      <c r="G538" t="s">
        <v>20</v>
      </c>
      <c r="H538">
        <v>140</v>
      </c>
      <c r="I538" s="6">
        <f t="shared" si="56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60"/>
        <v>40414.208333333336</v>
      </c>
      <c r="O538" s="13">
        <f t="shared" si="61"/>
        <v>40440.208333333336</v>
      </c>
      <c r="P538" t="b">
        <v>0</v>
      </c>
      <c r="Q538" t="b">
        <v>0</v>
      </c>
      <c r="R538" t="s">
        <v>119</v>
      </c>
      <c r="S538" s="8" t="str">
        <f t="shared" si="58"/>
        <v>publishing</v>
      </c>
      <c r="T538" s="9" t="str">
        <f t="shared" si="62"/>
        <v>fiction</v>
      </c>
      <c r="V538" s="17">
        <f>IF(G538="successful",IF(H538&gt;='Statistical Analysis'!$D$16,"Outlier",0),0)</f>
        <v>0</v>
      </c>
      <c r="W538" s="17">
        <f>IF(G538="failed",IF(H538&gt;='Statistical Analysis'!$E$16,"Outlier",0),0)</f>
        <v>0</v>
      </c>
      <c r="Y538" s="25">
        <f>IF(G538="successful",((H538-'Statistical Analysis'!$D$4)/'Statistical Analysis'!$D$9),0)</f>
        <v>-0.56161919236970559</v>
      </c>
      <c r="Z538" s="14">
        <f>IF(G538="failed",((H538-'Statistical Analysis'!$E$4)/'Statistical Analysis'!$E$9),0)</f>
        <v>0</v>
      </c>
      <c r="AC538" s="17">
        <f t="shared" si="59"/>
        <v>0.8666666666666667</v>
      </c>
    </row>
    <row r="539" spans="1:29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7"/>
        <v>1.1722156398104266</v>
      </c>
      <c r="G539" t="s">
        <v>20</v>
      </c>
      <c r="H539">
        <v>1052</v>
      </c>
      <c r="I539" s="6">
        <f t="shared" si="56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60"/>
        <v>43342.208333333328</v>
      </c>
      <c r="O539" s="13">
        <f t="shared" si="61"/>
        <v>43365.208333333328</v>
      </c>
      <c r="P539" t="b">
        <v>1</v>
      </c>
      <c r="Q539" t="b">
        <v>1</v>
      </c>
      <c r="R539" t="s">
        <v>42</v>
      </c>
      <c r="S539" s="8" t="str">
        <f t="shared" si="58"/>
        <v>film &amp; video</v>
      </c>
      <c r="T539" s="9" t="str">
        <f t="shared" si="62"/>
        <v>documentary</v>
      </c>
      <c r="V539" s="17">
        <f>IF(G539="successful",IF(H539&gt;='Statistical Analysis'!$D$16,"Outlier",0),0)</f>
        <v>0</v>
      </c>
      <c r="W539" s="17">
        <f>IF(G539="failed",IF(H539&gt;='Statistical Analysis'!$E$16,"Outlier",0),0)</f>
        <v>0</v>
      </c>
      <c r="Y539" s="25">
        <f>IF(G539="successful",((H539-'Statistical Analysis'!$D$4)/'Statistical Analysis'!$D$9),0)</f>
        <v>0.15862117080846325</v>
      </c>
      <c r="Z539" s="14">
        <f>IF(G539="failed",((H539-'Statistical Analysis'!$E$4)/'Statistical Analysis'!$E$9),0)</f>
        <v>0</v>
      </c>
      <c r="AC539" s="17">
        <f t="shared" si="59"/>
        <v>0.76666666666666672</v>
      </c>
    </row>
    <row r="540" spans="1:29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7"/>
        <v>0.37695968274950431</v>
      </c>
      <c r="G540" t="s">
        <v>14</v>
      </c>
      <c r="H540">
        <v>1296</v>
      </c>
      <c r="I540" s="6">
        <f t="shared" si="56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60"/>
        <v>41539.208333333336</v>
      </c>
      <c r="O540" s="13">
        <f t="shared" si="61"/>
        <v>41555.208333333336</v>
      </c>
      <c r="P540" t="b">
        <v>0</v>
      </c>
      <c r="Q540" t="b">
        <v>0</v>
      </c>
      <c r="R540" t="s">
        <v>292</v>
      </c>
      <c r="S540" s="8" t="str">
        <f t="shared" si="58"/>
        <v>games</v>
      </c>
      <c r="T540" s="9" t="str">
        <f t="shared" si="62"/>
        <v>mobile games</v>
      </c>
      <c r="V540" s="17">
        <f>IF(G540="successful",IF(H540&gt;='Statistical Analysis'!$D$16,"Outlier",0),0)</f>
        <v>0</v>
      </c>
      <c r="W540" s="17">
        <f>IF(G540="failed",IF(H540&gt;='Statistical Analysis'!$E$16,"Outlier",0),0)</f>
        <v>0</v>
      </c>
      <c r="Y540" s="25">
        <f>IF(G540="successful",((H540-'Statistical Analysis'!$D$4)/'Statistical Analysis'!$D$9),0)</f>
        <v>0</v>
      </c>
      <c r="Z540" s="14">
        <f>IF(G540="failed",((H540-'Statistical Analysis'!$E$4)/'Statistical Analysis'!$E$9),0)</f>
        <v>0.73999413901375855</v>
      </c>
      <c r="AC540" s="17">
        <f t="shared" si="59"/>
        <v>0.53333333333333333</v>
      </c>
    </row>
    <row r="541" spans="1:29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7"/>
        <v>0.72653061224489801</v>
      </c>
      <c r="G541" t="s">
        <v>14</v>
      </c>
      <c r="H541">
        <v>77</v>
      </c>
      <c r="I541" s="6">
        <f t="shared" si="56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60"/>
        <v>43647.208333333328</v>
      </c>
      <c r="O541" s="13">
        <f t="shared" si="61"/>
        <v>43653.208333333328</v>
      </c>
      <c r="P541" t="b">
        <v>0</v>
      </c>
      <c r="Q541" t="b">
        <v>1</v>
      </c>
      <c r="R541" t="s">
        <v>17</v>
      </c>
      <c r="S541" s="8" t="str">
        <f t="shared" si="58"/>
        <v>food</v>
      </c>
      <c r="T541" s="9" t="str">
        <f t="shared" si="62"/>
        <v>food trucks</v>
      </c>
      <c r="V541" s="17">
        <f>IF(G541="successful",IF(H541&gt;='Statistical Analysis'!$D$16,"Outlier",0),0)</f>
        <v>0</v>
      </c>
      <c r="W541" s="17">
        <f>IF(G541="failed",IF(H541&gt;='Statistical Analysis'!$E$16,"Outlier",0),0)</f>
        <v>0</v>
      </c>
      <c r="Y541" s="25">
        <f>IF(G541="successful",((H541-'Statistical Analysis'!$D$4)/'Statistical Analysis'!$D$9),0)</f>
        <v>0</v>
      </c>
      <c r="Z541" s="14">
        <f>IF(G541="failed",((H541-'Statistical Analysis'!$E$4)/'Statistical Analysis'!$E$9),0)</f>
        <v>-0.52981496991434451</v>
      </c>
      <c r="AC541" s="17">
        <f t="shared" si="59"/>
        <v>0.2</v>
      </c>
    </row>
    <row r="542" spans="1:29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7"/>
        <v>2.6598113207547169</v>
      </c>
      <c r="G542" t="s">
        <v>20</v>
      </c>
      <c r="H542">
        <v>247</v>
      </c>
      <c r="I542" s="6">
        <f t="shared" si="56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60"/>
        <v>43225.208333333328</v>
      </c>
      <c r="O542" s="13">
        <f t="shared" si="61"/>
        <v>43247.208333333328</v>
      </c>
      <c r="P542" t="b">
        <v>0</v>
      </c>
      <c r="Q542" t="b">
        <v>0</v>
      </c>
      <c r="R542" t="s">
        <v>122</v>
      </c>
      <c r="S542" s="8" t="str">
        <f t="shared" si="58"/>
        <v>photography</v>
      </c>
      <c r="T542" s="9" t="str">
        <f t="shared" si="62"/>
        <v>photography books</v>
      </c>
      <c r="V542" s="17">
        <f>IF(G542="successful",IF(H542&gt;='Statistical Analysis'!$D$16,"Outlier",0),0)</f>
        <v>0</v>
      </c>
      <c r="W542" s="17">
        <f>IF(G542="failed",IF(H542&gt;='Statistical Analysis'!$E$16,"Outlier",0),0)</f>
        <v>0</v>
      </c>
      <c r="Y542" s="25">
        <f>IF(G542="successful",((H542-'Statistical Analysis'!$D$4)/'Statistical Analysis'!$D$9),0)</f>
        <v>-0.47711730765472304</v>
      </c>
      <c r="Z542" s="14">
        <f>IF(G542="failed",((H542-'Statistical Analysis'!$E$4)/'Statistical Analysis'!$E$9),0)</f>
        <v>0</v>
      </c>
      <c r="AC542" s="17">
        <f t="shared" si="59"/>
        <v>0.73333333333333328</v>
      </c>
    </row>
    <row r="543" spans="1:29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7"/>
        <v>0.24205617977528091</v>
      </c>
      <c r="G543" t="s">
        <v>14</v>
      </c>
      <c r="H543">
        <v>395</v>
      </c>
      <c r="I543" s="6">
        <f t="shared" si="56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60"/>
        <v>42165.208333333328</v>
      </c>
      <c r="O543" s="13">
        <f t="shared" si="61"/>
        <v>42191.208333333328</v>
      </c>
      <c r="P543" t="b">
        <v>0</v>
      </c>
      <c r="Q543" t="b">
        <v>0</v>
      </c>
      <c r="R543" t="s">
        <v>292</v>
      </c>
      <c r="S543" s="8" t="str">
        <f t="shared" si="58"/>
        <v>games</v>
      </c>
      <c r="T543" s="9" t="str">
        <f t="shared" si="62"/>
        <v>mobile games</v>
      </c>
      <c r="V543" s="17">
        <f>IF(G543="successful",IF(H543&gt;='Statistical Analysis'!$D$16,"Outlier",0),0)</f>
        <v>0</v>
      </c>
      <c r="W543" s="17">
        <f>IF(G543="failed",IF(H543&gt;='Statistical Analysis'!$E$16,"Outlier",0),0)</f>
        <v>0</v>
      </c>
      <c r="Y543" s="25">
        <f>IF(G543="successful",((H543-'Statistical Analysis'!$D$4)/'Statistical Analysis'!$D$9),0)</f>
        <v>0</v>
      </c>
      <c r="Z543" s="14">
        <f>IF(G543="failed",((H543-'Statistical Analysis'!$E$4)/'Statistical Analysis'!$E$9),0)</f>
        <v>-0.19856041975918723</v>
      </c>
      <c r="AC543" s="17">
        <f t="shared" si="59"/>
        <v>0.8666666666666667</v>
      </c>
    </row>
    <row r="544" spans="1:29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7"/>
        <v>2.5064935064935064E-2</v>
      </c>
      <c r="G544" t="s">
        <v>14</v>
      </c>
      <c r="H544">
        <v>49</v>
      </c>
      <c r="I544" s="6">
        <f t="shared" si="56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60"/>
        <v>42391.25</v>
      </c>
      <c r="O544" s="13">
        <f t="shared" si="61"/>
        <v>42421.25</v>
      </c>
      <c r="P544" t="b">
        <v>0</v>
      </c>
      <c r="Q544" t="b">
        <v>0</v>
      </c>
      <c r="R544" t="s">
        <v>60</v>
      </c>
      <c r="S544" s="8" t="str">
        <f t="shared" si="58"/>
        <v>music</v>
      </c>
      <c r="T544" s="9" t="str">
        <f t="shared" si="62"/>
        <v>indie rock</v>
      </c>
      <c r="V544" s="17">
        <f>IF(G544="successful",IF(H544&gt;='Statistical Analysis'!$D$16,"Outlier",0),0)</f>
        <v>0</v>
      </c>
      <c r="W544" s="17">
        <f>IF(G544="failed",IF(H544&gt;='Statistical Analysis'!$E$16,"Outlier",0),0)</f>
        <v>0</v>
      </c>
      <c r="Y544" s="25">
        <f>IF(G544="successful",((H544-'Statistical Analysis'!$D$4)/'Statistical Analysis'!$D$9),0)</f>
        <v>0</v>
      </c>
      <c r="Z544" s="14">
        <f>IF(G544="failed",((H544-'Statistical Analysis'!$E$4)/'Statistical Analysis'!$E$9),0)</f>
        <v>-0.55898203722360373</v>
      </c>
      <c r="AC544" s="17">
        <f t="shared" si="59"/>
        <v>1</v>
      </c>
    </row>
    <row r="545" spans="1:29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7"/>
        <v>0.1632979976442874</v>
      </c>
      <c r="G545" t="s">
        <v>14</v>
      </c>
      <c r="H545">
        <v>180</v>
      </c>
      <c r="I545" s="6">
        <f t="shared" si="56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60"/>
        <v>41528.208333333336</v>
      </c>
      <c r="O545" s="13">
        <f t="shared" si="61"/>
        <v>41543.208333333336</v>
      </c>
      <c r="P545" t="b">
        <v>0</v>
      </c>
      <c r="Q545" t="b">
        <v>0</v>
      </c>
      <c r="R545" t="s">
        <v>89</v>
      </c>
      <c r="S545" s="8" t="str">
        <f t="shared" si="58"/>
        <v>games</v>
      </c>
      <c r="T545" s="9" t="str">
        <f t="shared" si="62"/>
        <v>video games</v>
      </c>
      <c r="V545" s="17">
        <f>IF(G545="successful",IF(H545&gt;='Statistical Analysis'!$D$16,"Outlier",0),0)</f>
        <v>0</v>
      </c>
      <c r="W545" s="17">
        <f>IF(G545="failed",IF(H545&gt;='Statistical Analysis'!$E$16,"Outlier",0),0)</f>
        <v>0</v>
      </c>
      <c r="Y545" s="25">
        <f>IF(G545="successful",((H545-'Statistical Analysis'!$D$4)/'Statistical Analysis'!$D$9),0)</f>
        <v>0</v>
      </c>
      <c r="Z545" s="14">
        <f>IF(G545="failed",((H545-'Statistical Analysis'!$E$4)/'Statistical Analysis'!$E$9),0)</f>
        <v>-0.42252182945528416</v>
      </c>
      <c r="AC545" s="17">
        <f t="shared" si="59"/>
        <v>0.5</v>
      </c>
    </row>
    <row r="546" spans="1:29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7"/>
        <v>2.7650000000000001</v>
      </c>
      <c r="G546" t="s">
        <v>20</v>
      </c>
      <c r="H546">
        <v>84</v>
      </c>
      <c r="I546" s="6">
        <f t="shared" si="56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60"/>
        <v>42377.25</v>
      </c>
      <c r="O546" s="13">
        <f t="shared" si="61"/>
        <v>42390.25</v>
      </c>
      <c r="P546" t="b">
        <v>0</v>
      </c>
      <c r="Q546" t="b">
        <v>0</v>
      </c>
      <c r="R546" t="s">
        <v>23</v>
      </c>
      <c r="S546" s="8" t="str">
        <f t="shared" si="58"/>
        <v>music</v>
      </c>
      <c r="T546" s="9" t="str">
        <f t="shared" si="62"/>
        <v>rock</v>
      </c>
      <c r="V546" s="17">
        <f>IF(G546="successful",IF(H546&gt;='Statistical Analysis'!$D$16,"Outlier",0),0)</f>
        <v>0</v>
      </c>
      <c r="W546" s="17">
        <f>IF(G546="failed",IF(H546&gt;='Statistical Analysis'!$E$16,"Outlier",0),0)</f>
        <v>0</v>
      </c>
      <c r="Y546" s="25">
        <f>IF(G546="successful",((H546-'Statistical Analysis'!$D$4)/'Statistical Analysis'!$D$9),0)</f>
        <v>-0.60584447782801421</v>
      </c>
      <c r="Z546" s="14">
        <f>IF(G546="failed",((H546-'Statistical Analysis'!$E$4)/'Statistical Analysis'!$E$9),0)</f>
        <v>0</v>
      </c>
      <c r="AC546" s="17">
        <f t="shared" si="59"/>
        <v>0.43333333333333335</v>
      </c>
    </row>
    <row r="547" spans="1:29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7"/>
        <v>0.88803571428571426</v>
      </c>
      <c r="G547" t="s">
        <v>14</v>
      </c>
      <c r="H547">
        <v>2690</v>
      </c>
      <c r="I547" s="6">
        <f t="shared" si="56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60"/>
        <v>43824.25</v>
      </c>
      <c r="O547" s="13">
        <f t="shared" si="61"/>
        <v>43844.25</v>
      </c>
      <c r="P547" t="b">
        <v>0</v>
      </c>
      <c r="Q547" t="b">
        <v>0</v>
      </c>
      <c r="R547" t="s">
        <v>33</v>
      </c>
      <c r="S547" s="8" t="str">
        <f t="shared" si="58"/>
        <v>theater</v>
      </c>
      <c r="T547" s="9" t="str">
        <f t="shared" si="62"/>
        <v>plays</v>
      </c>
      <c r="V547" s="17">
        <f>IF(G547="successful",IF(H547&gt;='Statistical Analysis'!$D$16,"Outlier",0),0)</f>
        <v>0</v>
      </c>
      <c r="W547" s="17" t="str">
        <f>IF(G547="failed",IF(H547&gt;='Statistical Analysis'!$E$16,"Outlier",0),0)</f>
        <v>Outlier</v>
      </c>
      <c r="Y547" s="25">
        <f>IF(G547="successful",((H547-'Statistical Analysis'!$D$4)/'Statistical Analysis'!$D$9),0)</f>
        <v>0</v>
      </c>
      <c r="Z547" s="14">
        <f>IF(G547="failed",((H547-'Statistical Analysis'!$E$4)/'Statistical Analysis'!$E$9),0)</f>
        <v>2.1920974186247313</v>
      </c>
      <c r="AC547" s="17">
        <f t="shared" si="59"/>
        <v>0.66666666666666663</v>
      </c>
    </row>
    <row r="548" spans="1:29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7"/>
        <v>1.6357142857142857</v>
      </c>
      <c r="G548" t="s">
        <v>20</v>
      </c>
      <c r="H548">
        <v>88</v>
      </c>
      <c r="I548" s="6">
        <f t="shared" si="56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60"/>
        <v>43360.208333333328</v>
      </c>
      <c r="O548" s="13">
        <f t="shared" si="61"/>
        <v>43363.208333333328</v>
      </c>
      <c r="P548" t="b">
        <v>0</v>
      </c>
      <c r="Q548" t="b">
        <v>1</v>
      </c>
      <c r="R548" t="s">
        <v>33</v>
      </c>
      <c r="S548" s="8" t="str">
        <f t="shared" si="58"/>
        <v>theater</v>
      </c>
      <c r="T548" s="9" t="str">
        <f t="shared" si="62"/>
        <v>plays</v>
      </c>
      <c r="V548" s="17">
        <f>IF(G548="successful",IF(H548&gt;='Statistical Analysis'!$D$16,"Outlier",0),0)</f>
        <v>0</v>
      </c>
      <c r="W548" s="17">
        <f>IF(G548="failed",IF(H548&gt;='Statistical Analysis'!$E$16,"Outlier",0),0)</f>
        <v>0</v>
      </c>
      <c r="Y548" s="25">
        <f>IF(G548="successful",((H548-'Statistical Analysis'!$D$4)/'Statistical Analysis'!$D$9),0)</f>
        <v>-0.60268552886670645</v>
      </c>
      <c r="Z548" s="14">
        <f>IF(G548="failed",((H548-'Statistical Analysis'!$E$4)/'Statistical Analysis'!$E$9),0)</f>
        <v>0</v>
      </c>
      <c r="AC548" s="17">
        <f t="shared" si="59"/>
        <v>0.1</v>
      </c>
    </row>
    <row r="549" spans="1:29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7"/>
        <v>9.69</v>
      </c>
      <c r="G549" t="s">
        <v>20</v>
      </c>
      <c r="H549">
        <v>156</v>
      </c>
      <c r="I549" s="6">
        <f t="shared" si="56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60"/>
        <v>42029.25</v>
      </c>
      <c r="O549" s="13">
        <f t="shared" si="61"/>
        <v>42041.25</v>
      </c>
      <c r="P549" t="b">
        <v>0</v>
      </c>
      <c r="Q549" t="b">
        <v>0</v>
      </c>
      <c r="R549" t="s">
        <v>53</v>
      </c>
      <c r="S549" s="8" t="str">
        <f t="shared" si="58"/>
        <v>film &amp; video</v>
      </c>
      <c r="T549" s="9" t="str">
        <f t="shared" si="62"/>
        <v>drama</v>
      </c>
      <c r="V549" s="17">
        <f>IF(G549="successful",IF(H549&gt;='Statistical Analysis'!$D$16,"Outlier",0),0)</f>
        <v>0</v>
      </c>
      <c r="W549" s="17">
        <f>IF(G549="failed",IF(H549&gt;='Statistical Analysis'!$E$16,"Outlier",0),0)</f>
        <v>0</v>
      </c>
      <c r="Y549" s="25">
        <f>IF(G549="successful",((H549-'Statistical Analysis'!$D$4)/'Statistical Analysis'!$D$9),0)</f>
        <v>-0.54898339652447459</v>
      </c>
      <c r="Z549" s="14">
        <f>IF(G549="failed",((H549-'Statistical Analysis'!$E$4)/'Statistical Analysis'!$E$9),0)</f>
        <v>0</v>
      </c>
      <c r="AC549" s="17">
        <f t="shared" si="59"/>
        <v>0.4</v>
      </c>
    </row>
    <row r="550" spans="1:29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7"/>
        <v>2.7091376701966716</v>
      </c>
      <c r="G550" t="s">
        <v>20</v>
      </c>
      <c r="H550">
        <v>2985</v>
      </c>
      <c r="I550" s="6">
        <f t="shared" si="56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60"/>
        <v>42461.208333333328</v>
      </c>
      <c r="O550" s="13">
        <f t="shared" si="61"/>
        <v>42474.208333333328</v>
      </c>
      <c r="P550" t="b">
        <v>0</v>
      </c>
      <c r="Q550" t="b">
        <v>0</v>
      </c>
      <c r="R550" t="s">
        <v>33</v>
      </c>
      <c r="S550" s="8" t="str">
        <f t="shared" si="58"/>
        <v>theater</v>
      </c>
      <c r="T550" s="9" t="str">
        <f t="shared" si="62"/>
        <v>plays</v>
      </c>
      <c r="V550" s="17">
        <f>IF(G550="successful",IF(H550&gt;='Statistical Analysis'!$D$16,"Outlier",0),0)</f>
        <v>0</v>
      </c>
      <c r="W550" s="17">
        <f>IF(G550="failed",IF(H550&gt;='Statistical Analysis'!$E$16,"Outlier",0),0)</f>
        <v>0</v>
      </c>
      <c r="Y550" s="25">
        <f>IF(G550="successful",((H550-'Statistical Analysis'!$D$4)/'Statistical Analysis'!$D$9),0)</f>
        <v>1.685183256360437</v>
      </c>
      <c r="Z550" s="14">
        <f>IF(G550="failed",((H550-'Statistical Analysis'!$E$4)/'Statistical Analysis'!$E$9),0)</f>
        <v>0</v>
      </c>
      <c r="AC550" s="17">
        <f t="shared" si="59"/>
        <v>0.43333333333333335</v>
      </c>
    </row>
    <row r="551" spans="1:29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7"/>
        <v>2.8421355932203389</v>
      </c>
      <c r="G551" t="s">
        <v>20</v>
      </c>
      <c r="H551">
        <v>762</v>
      </c>
      <c r="I551" s="6">
        <f t="shared" si="56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60"/>
        <v>41422.208333333336</v>
      </c>
      <c r="O551" s="13">
        <f t="shared" si="61"/>
        <v>41431.208333333336</v>
      </c>
      <c r="P551" t="b">
        <v>0</v>
      </c>
      <c r="Q551" t="b">
        <v>0</v>
      </c>
      <c r="R551" t="s">
        <v>65</v>
      </c>
      <c r="S551" s="8" t="str">
        <f t="shared" si="58"/>
        <v>technology</v>
      </c>
      <c r="T551" s="9" t="str">
        <f t="shared" si="62"/>
        <v>wearables</v>
      </c>
      <c r="V551" s="17">
        <f>IF(G551="successful",IF(H551&gt;='Statistical Analysis'!$D$16,"Outlier",0),0)</f>
        <v>0</v>
      </c>
      <c r="W551" s="17">
        <f>IF(G551="failed",IF(H551&gt;='Statistical Analysis'!$E$16,"Outlier",0),0)</f>
        <v>0</v>
      </c>
      <c r="Y551" s="25">
        <f>IF(G551="successful",((H551-'Statistical Analysis'!$D$4)/'Statistical Analysis'!$D$9),0)</f>
        <v>-7.0402628886349211E-2</v>
      </c>
      <c r="Z551" s="14">
        <f>IF(G551="failed",((H551-'Statistical Analysis'!$E$4)/'Statistical Analysis'!$E$9),0)</f>
        <v>0</v>
      </c>
      <c r="AC551" s="17">
        <f t="shared" si="59"/>
        <v>0.3</v>
      </c>
    </row>
    <row r="552" spans="1:29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7"/>
        <v>0.04</v>
      </c>
      <c r="G552" t="s">
        <v>74</v>
      </c>
      <c r="H552">
        <v>1</v>
      </c>
      <c r="I552" s="6">
        <f t="shared" si="56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60"/>
        <v>40968.25</v>
      </c>
      <c r="O552" s="13">
        <f t="shared" si="61"/>
        <v>40989.208333333336</v>
      </c>
      <c r="P552" t="b">
        <v>0</v>
      </c>
      <c r="Q552" t="b">
        <v>0</v>
      </c>
      <c r="R552" t="s">
        <v>60</v>
      </c>
      <c r="S552" s="8" t="str">
        <f t="shared" si="58"/>
        <v>music</v>
      </c>
      <c r="T552" s="9" t="str">
        <f t="shared" si="62"/>
        <v>indie rock</v>
      </c>
      <c r="V552" s="17">
        <f>IF(G552="successful",IF(H552&gt;='Statistical Analysis'!$D$16,"Outlier",0),0)</f>
        <v>0</v>
      </c>
      <c r="W552" s="17">
        <f>IF(G552="failed",IF(H552&gt;='Statistical Analysis'!$E$16,"Outlier",0),0)</f>
        <v>0</v>
      </c>
      <c r="Y552" s="25">
        <f>IF(G552="successful",((H552-'Statistical Analysis'!$D$4)/'Statistical Analysis'!$D$9),0)</f>
        <v>0</v>
      </c>
      <c r="Z552" s="14">
        <f>IF(G552="failed",((H552-'Statistical Analysis'!$E$4)/'Statistical Analysis'!$E$9),0)</f>
        <v>0</v>
      </c>
      <c r="AC552" s="17">
        <f t="shared" si="59"/>
        <v>0.69861111111119201</v>
      </c>
    </row>
    <row r="553" spans="1:29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7"/>
        <v>0.58632981676846196</v>
      </c>
      <c r="G553" t="s">
        <v>14</v>
      </c>
      <c r="H553">
        <v>2779</v>
      </c>
      <c r="I553" s="6">
        <f t="shared" si="56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60"/>
        <v>41993.25</v>
      </c>
      <c r="O553" s="13">
        <f t="shared" si="61"/>
        <v>42033.25</v>
      </c>
      <c r="P553" t="b">
        <v>0</v>
      </c>
      <c r="Q553" t="b">
        <v>1</v>
      </c>
      <c r="R553" t="s">
        <v>28</v>
      </c>
      <c r="S553" s="8" t="str">
        <f t="shared" si="58"/>
        <v>technology</v>
      </c>
      <c r="T553" s="9" t="str">
        <f t="shared" si="62"/>
        <v>web</v>
      </c>
      <c r="V553" s="17">
        <f>IF(G553="successful",IF(H553&gt;='Statistical Analysis'!$D$16,"Outlier",0),0)</f>
        <v>0</v>
      </c>
      <c r="W553" s="17" t="str">
        <f>IF(G553="failed",IF(H553&gt;='Statistical Analysis'!$E$16,"Outlier",0),0)</f>
        <v>Outlier</v>
      </c>
      <c r="Y553" s="25">
        <f>IF(G553="successful",((H553-'Statistical Analysis'!$D$4)/'Statistical Analysis'!$D$9),0)</f>
        <v>0</v>
      </c>
      <c r="Z553" s="14">
        <f>IF(G553="failed",((H553-'Statistical Analysis'!$E$4)/'Statistical Analysis'!$E$9),0)</f>
        <v>2.2848070254291621</v>
      </c>
      <c r="AC553" s="17">
        <f t="shared" si="59"/>
        <v>1.3333333333333333</v>
      </c>
    </row>
    <row r="554" spans="1:29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7"/>
        <v>0.98511111111111116</v>
      </c>
      <c r="G554" t="s">
        <v>14</v>
      </c>
      <c r="H554">
        <v>92</v>
      </c>
      <c r="I554" s="6">
        <f t="shared" si="56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60"/>
        <v>42700.25</v>
      </c>
      <c r="O554" s="13">
        <f t="shared" si="61"/>
        <v>42702.25</v>
      </c>
      <c r="P554" t="b">
        <v>0</v>
      </c>
      <c r="Q554" t="b">
        <v>0</v>
      </c>
      <c r="R554" t="s">
        <v>33</v>
      </c>
      <c r="S554" s="8" t="str">
        <f t="shared" si="58"/>
        <v>theater</v>
      </c>
      <c r="T554" s="9" t="str">
        <f t="shared" si="62"/>
        <v>plays</v>
      </c>
      <c r="V554" s="17">
        <f>IF(G554="successful",IF(H554&gt;='Statistical Analysis'!$D$16,"Outlier",0),0)</f>
        <v>0</v>
      </c>
      <c r="W554" s="17">
        <f>IF(G554="failed",IF(H554&gt;='Statistical Analysis'!$E$16,"Outlier",0),0)</f>
        <v>0</v>
      </c>
      <c r="Y554" s="25">
        <f>IF(G554="successful",((H554-'Statistical Analysis'!$D$4)/'Statistical Analysis'!$D$9),0)</f>
        <v>0</v>
      </c>
      <c r="Z554" s="14">
        <f>IF(G554="failed",((H554-'Statistical Analysis'!$E$4)/'Statistical Analysis'!$E$9),0)</f>
        <v>-0.51418975528438426</v>
      </c>
      <c r="AC554" s="17">
        <f t="shared" si="59"/>
        <v>6.6666666666666666E-2</v>
      </c>
    </row>
    <row r="555" spans="1:29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7"/>
        <v>0.43975381008206332</v>
      </c>
      <c r="G555" t="s">
        <v>14</v>
      </c>
      <c r="H555">
        <v>1028</v>
      </c>
      <c r="I555" s="6">
        <f t="shared" si="56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60"/>
        <v>40545.25</v>
      </c>
      <c r="O555" s="13">
        <f t="shared" si="61"/>
        <v>40546.25</v>
      </c>
      <c r="P555" t="b">
        <v>0</v>
      </c>
      <c r="Q555" t="b">
        <v>0</v>
      </c>
      <c r="R555" t="s">
        <v>23</v>
      </c>
      <c r="S555" s="8" t="str">
        <f t="shared" si="58"/>
        <v>music</v>
      </c>
      <c r="T555" s="9" t="str">
        <f t="shared" si="62"/>
        <v>rock</v>
      </c>
      <c r="V555" s="17">
        <f>IF(G555="successful",IF(H555&gt;='Statistical Analysis'!$D$16,"Outlier",0),0)</f>
        <v>0</v>
      </c>
      <c r="W555" s="17">
        <f>IF(G555="failed",IF(H555&gt;='Statistical Analysis'!$E$16,"Outlier",0),0)</f>
        <v>0</v>
      </c>
      <c r="Y555" s="25">
        <f>IF(G555="successful",((H555-'Statistical Analysis'!$D$4)/'Statistical Analysis'!$D$9),0)</f>
        <v>0</v>
      </c>
      <c r="Z555" s="14">
        <f>IF(G555="failed",((H555-'Statistical Analysis'!$E$4)/'Statistical Analysis'!$E$9),0)</f>
        <v>0.4608236376251354</v>
      </c>
      <c r="AC555" s="17">
        <f t="shared" si="59"/>
        <v>3.3333333333333333E-2</v>
      </c>
    </row>
    <row r="556" spans="1:29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7"/>
        <v>1.5166315789473683</v>
      </c>
      <c r="G556" t="s">
        <v>20</v>
      </c>
      <c r="H556">
        <v>554</v>
      </c>
      <c r="I556" s="6">
        <f t="shared" si="56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60"/>
        <v>42723.25</v>
      </c>
      <c r="O556" s="13">
        <f t="shared" si="61"/>
        <v>42729.25</v>
      </c>
      <c r="P556" t="b">
        <v>0</v>
      </c>
      <c r="Q556" t="b">
        <v>0</v>
      </c>
      <c r="R556" t="s">
        <v>60</v>
      </c>
      <c r="S556" s="8" t="str">
        <f t="shared" si="58"/>
        <v>music</v>
      </c>
      <c r="T556" s="9" t="str">
        <f t="shared" si="62"/>
        <v>indie rock</v>
      </c>
      <c r="V556" s="17">
        <f>IF(G556="successful",IF(H556&gt;='Statistical Analysis'!$D$16,"Outlier",0),0)</f>
        <v>0</v>
      </c>
      <c r="W556" s="17">
        <f>IF(G556="failed",IF(H556&gt;='Statistical Analysis'!$E$16,"Outlier",0),0)</f>
        <v>0</v>
      </c>
      <c r="Y556" s="25">
        <f>IF(G556="successful",((H556-'Statistical Analysis'!$D$4)/'Statistical Analysis'!$D$9),0)</f>
        <v>-0.23466797487435262</v>
      </c>
      <c r="Z556" s="14">
        <f>IF(G556="failed",((H556-'Statistical Analysis'!$E$4)/'Statistical Analysis'!$E$9),0)</f>
        <v>0</v>
      </c>
      <c r="AC556" s="17">
        <f t="shared" si="59"/>
        <v>0.2</v>
      </c>
    </row>
    <row r="557" spans="1:29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7"/>
        <v>2.2363492063492063</v>
      </c>
      <c r="G557" t="s">
        <v>20</v>
      </c>
      <c r="H557">
        <v>135</v>
      </c>
      <c r="I557" s="6">
        <f t="shared" si="56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60"/>
        <v>41731.208333333336</v>
      </c>
      <c r="O557" s="13">
        <f t="shared" si="61"/>
        <v>41762.208333333336</v>
      </c>
      <c r="P557" t="b">
        <v>0</v>
      </c>
      <c r="Q557" t="b">
        <v>0</v>
      </c>
      <c r="R557" t="s">
        <v>23</v>
      </c>
      <c r="S557" s="8" t="str">
        <f t="shared" si="58"/>
        <v>music</v>
      </c>
      <c r="T557" s="9" t="str">
        <f t="shared" si="62"/>
        <v>rock</v>
      </c>
      <c r="V557" s="17">
        <f>IF(G557="successful",IF(H557&gt;='Statistical Analysis'!$D$16,"Outlier",0),0)</f>
        <v>0</v>
      </c>
      <c r="W557" s="17">
        <f>IF(G557="failed",IF(H557&gt;='Statistical Analysis'!$E$16,"Outlier",0),0)</f>
        <v>0</v>
      </c>
      <c r="Y557" s="25">
        <f>IF(G557="successful",((H557-'Statistical Analysis'!$D$4)/'Statistical Analysis'!$D$9),0)</f>
        <v>-0.56556787857134028</v>
      </c>
      <c r="Z557" s="14">
        <f>IF(G557="failed",((H557-'Statistical Analysis'!$E$4)/'Statistical Analysis'!$E$9),0)</f>
        <v>0</v>
      </c>
      <c r="AC557" s="17">
        <f t="shared" si="59"/>
        <v>1.0333333333333334</v>
      </c>
    </row>
    <row r="558" spans="1:29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7"/>
        <v>2.3975</v>
      </c>
      <c r="G558" t="s">
        <v>20</v>
      </c>
      <c r="H558">
        <v>122</v>
      </c>
      <c r="I558" s="6">
        <f t="shared" si="56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60"/>
        <v>40792.208333333336</v>
      </c>
      <c r="O558" s="13">
        <f t="shared" si="61"/>
        <v>40799.208333333336</v>
      </c>
      <c r="P558" t="b">
        <v>0</v>
      </c>
      <c r="Q558" t="b">
        <v>1</v>
      </c>
      <c r="R558" t="s">
        <v>206</v>
      </c>
      <c r="S558" s="8" t="str">
        <f t="shared" si="58"/>
        <v>publishing</v>
      </c>
      <c r="T558" s="9" t="str">
        <f t="shared" si="62"/>
        <v>translations</v>
      </c>
      <c r="V558" s="17">
        <f>IF(G558="successful",IF(H558&gt;='Statistical Analysis'!$D$16,"Outlier",0),0)</f>
        <v>0</v>
      </c>
      <c r="W558" s="17">
        <f>IF(G558="failed",IF(H558&gt;='Statistical Analysis'!$E$16,"Outlier",0),0)</f>
        <v>0</v>
      </c>
      <c r="Y558" s="25">
        <f>IF(G558="successful",((H558-'Statistical Analysis'!$D$4)/'Statistical Analysis'!$D$9),0)</f>
        <v>-0.57583446269559047</v>
      </c>
      <c r="Z558" s="14">
        <f>IF(G558="failed",((H558-'Statistical Analysis'!$E$4)/'Statistical Analysis'!$E$9),0)</f>
        <v>0</v>
      </c>
      <c r="AC558" s="17">
        <f t="shared" si="59"/>
        <v>0.23333333333333334</v>
      </c>
    </row>
    <row r="559" spans="1:29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7"/>
        <v>1.9933333333333334</v>
      </c>
      <c r="G559" t="s">
        <v>20</v>
      </c>
      <c r="H559">
        <v>221</v>
      </c>
      <c r="I559" s="6">
        <f t="shared" si="56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60"/>
        <v>42279.208333333328</v>
      </c>
      <c r="O559" s="13">
        <f t="shared" si="61"/>
        <v>42282.208333333328</v>
      </c>
      <c r="P559" t="b">
        <v>0</v>
      </c>
      <c r="Q559" t="b">
        <v>1</v>
      </c>
      <c r="R559" t="s">
        <v>474</v>
      </c>
      <c r="S559" s="8" t="str">
        <f t="shared" si="58"/>
        <v>film &amp; video</v>
      </c>
      <c r="T559" s="9" t="str">
        <f t="shared" si="62"/>
        <v>science fiction</v>
      </c>
      <c r="V559" s="17">
        <f>IF(G559="successful",IF(H559&gt;='Statistical Analysis'!$D$16,"Outlier",0),0)</f>
        <v>0</v>
      </c>
      <c r="W559" s="17">
        <f>IF(G559="failed",IF(H559&gt;='Statistical Analysis'!$E$16,"Outlier",0),0)</f>
        <v>0</v>
      </c>
      <c r="Y559" s="25">
        <f>IF(G559="successful",((H559-'Statistical Analysis'!$D$4)/'Statistical Analysis'!$D$9),0)</f>
        <v>-0.49765047590322348</v>
      </c>
      <c r="Z559" s="14">
        <f>IF(G559="failed",((H559-'Statistical Analysis'!$E$4)/'Statistical Analysis'!$E$9),0)</f>
        <v>0</v>
      </c>
      <c r="AC559" s="17">
        <f t="shared" si="59"/>
        <v>0.1</v>
      </c>
    </row>
    <row r="560" spans="1:29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7"/>
        <v>1.373448275862069</v>
      </c>
      <c r="G560" t="s">
        <v>20</v>
      </c>
      <c r="H560">
        <v>126</v>
      </c>
      <c r="I560" s="6">
        <f t="shared" si="56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60"/>
        <v>42424.25</v>
      </c>
      <c r="O560" s="13">
        <f t="shared" si="61"/>
        <v>42467.208333333328</v>
      </c>
      <c r="P560" t="b">
        <v>0</v>
      </c>
      <c r="Q560" t="b">
        <v>0</v>
      </c>
      <c r="R560" t="s">
        <v>33</v>
      </c>
      <c r="S560" s="8" t="str">
        <f t="shared" si="58"/>
        <v>theater</v>
      </c>
      <c r="T560" s="9" t="str">
        <f t="shared" si="62"/>
        <v>plays</v>
      </c>
      <c r="V560" s="17">
        <f>IF(G560="successful",IF(H560&gt;='Statistical Analysis'!$D$16,"Outlier",0),0)</f>
        <v>0</v>
      </c>
      <c r="W560" s="17">
        <f>IF(G560="failed",IF(H560&gt;='Statistical Analysis'!$E$16,"Outlier",0),0)</f>
        <v>0</v>
      </c>
      <c r="Y560" s="25">
        <f>IF(G560="successful",((H560-'Statistical Analysis'!$D$4)/'Statistical Analysis'!$D$9),0)</f>
        <v>-0.57267551373428272</v>
      </c>
      <c r="Z560" s="14">
        <f>IF(G560="failed",((H560-'Statistical Analysis'!$E$4)/'Statistical Analysis'!$E$9),0)</f>
        <v>0</v>
      </c>
      <c r="AC560" s="17">
        <f t="shared" si="59"/>
        <v>1.4319444444442828</v>
      </c>
    </row>
    <row r="561" spans="1:29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7"/>
        <v>1.009696106362773</v>
      </c>
      <c r="G561" t="s">
        <v>20</v>
      </c>
      <c r="H561">
        <v>1022</v>
      </c>
      <c r="I561" s="6">
        <f t="shared" si="56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60"/>
        <v>42584.208333333328</v>
      </c>
      <c r="O561" s="13">
        <f t="shared" si="61"/>
        <v>42591.208333333328</v>
      </c>
      <c r="P561" t="b">
        <v>0</v>
      </c>
      <c r="Q561" t="b">
        <v>0</v>
      </c>
      <c r="R561" t="s">
        <v>33</v>
      </c>
      <c r="S561" s="8" t="str">
        <f t="shared" si="58"/>
        <v>theater</v>
      </c>
      <c r="T561" s="9" t="str">
        <f t="shared" si="62"/>
        <v>plays</v>
      </c>
      <c r="V561" s="17">
        <f>IF(G561="successful",IF(H561&gt;='Statistical Analysis'!$D$16,"Outlier",0),0)</f>
        <v>0</v>
      </c>
      <c r="W561" s="17">
        <f>IF(G561="failed",IF(H561&gt;='Statistical Analysis'!$E$16,"Outlier",0),0)</f>
        <v>0</v>
      </c>
      <c r="Y561" s="25">
        <f>IF(G561="successful",((H561-'Statistical Analysis'!$D$4)/'Statistical Analysis'!$D$9),0)</f>
        <v>0.13492905359865506</v>
      </c>
      <c r="Z561" s="14">
        <f>IF(G561="failed",((H561-'Statistical Analysis'!$E$4)/'Statistical Analysis'!$E$9),0)</f>
        <v>0</v>
      </c>
      <c r="AC561" s="17">
        <f t="shared" si="59"/>
        <v>0.23333333333333334</v>
      </c>
    </row>
    <row r="562" spans="1:29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7"/>
        <v>7.9416000000000002</v>
      </c>
      <c r="G562" t="s">
        <v>20</v>
      </c>
      <c r="H562">
        <v>3177</v>
      </c>
      <c r="I562" s="6">
        <f t="shared" si="56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60"/>
        <v>40865.25</v>
      </c>
      <c r="O562" s="13">
        <f t="shared" si="61"/>
        <v>40905.25</v>
      </c>
      <c r="P562" t="b">
        <v>0</v>
      </c>
      <c r="Q562" t="b">
        <v>0</v>
      </c>
      <c r="R562" t="s">
        <v>71</v>
      </c>
      <c r="S562" s="8" t="str">
        <f t="shared" si="58"/>
        <v>film &amp; video</v>
      </c>
      <c r="T562" s="9" t="str">
        <f t="shared" si="62"/>
        <v>animation</v>
      </c>
      <c r="V562" s="17" t="str">
        <f>IF(G562="successful",IF(H562&gt;='Statistical Analysis'!$D$16,"Outlier",0),0)</f>
        <v>Outlier</v>
      </c>
      <c r="W562" s="17">
        <f>IF(G562="failed",IF(H562&gt;='Statistical Analysis'!$E$16,"Outlier",0),0)</f>
        <v>0</v>
      </c>
      <c r="Y562" s="25">
        <f>IF(G562="successful",((H562-'Statistical Analysis'!$D$4)/'Statistical Analysis'!$D$9),0)</f>
        <v>1.8368128065032094</v>
      </c>
      <c r="Z562" s="14">
        <f>IF(G562="failed",((H562-'Statistical Analysis'!$E$4)/'Statistical Analysis'!$E$9),0)</f>
        <v>0</v>
      </c>
      <c r="AC562" s="17">
        <f t="shared" si="59"/>
        <v>1.3333333333333333</v>
      </c>
    </row>
    <row r="563" spans="1:29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7"/>
        <v>3.6970000000000001</v>
      </c>
      <c r="G563" t="s">
        <v>20</v>
      </c>
      <c r="H563">
        <v>198</v>
      </c>
      <c r="I563" s="6">
        <f t="shared" si="56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60"/>
        <v>40833.208333333336</v>
      </c>
      <c r="O563" s="13">
        <f t="shared" si="61"/>
        <v>40835.208333333336</v>
      </c>
      <c r="P563" t="b">
        <v>0</v>
      </c>
      <c r="Q563" t="b">
        <v>0</v>
      </c>
      <c r="R563" t="s">
        <v>33</v>
      </c>
      <c r="S563" s="8" t="str">
        <f t="shared" si="58"/>
        <v>theater</v>
      </c>
      <c r="T563" s="9" t="str">
        <f t="shared" si="62"/>
        <v>plays</v>
      </c>
      <c r="V563" s="17">
        <f>IF(G563="successful",IF(H563&gt;='Statistical Analysis'!$D$16,"Outlier",0),0)</f>
        <v>0</v>
      </c>
      <c r="W563" s="17">
        <f>IF(G563="failed",IF(H563&gt;='Statistical Analysis'!$E$16,"Outlier",0),0)</f>
        <v>0</v>
      </c>
      <c r="Y563" s="25">
        <f>IF(G563="successful",((H563-'Statistical Analysis'!$D$4)/'Statistical Analysis'!$D$9),0)</f>
        <v>-0.5158144324307431</v>
      </c>
      <c r="Z563" s="14">
        <f>IF(G563="failed",((H563-'Statistical Analysis'!$E$4)/'Statistical Analysis'!$E$9),0)</f>
        <v>0</v>
      </c>
      <c r="AC563" s="17">
        <f t="shared" si="59"/>
        <v>6.6666666666666666E-2</v>
      </c>
    </row>
    <row r="564" spans="1:29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7"/>
        <v>0.12818181818181817</v>
      </c>
      <c r="G564" t="s">
        <v>14</v>
      </c>
      <c r="H564">
        <v>26</v>
      </c>
      <c r="I564" s="6">
        <f t="shared" si="56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60"/>
        <v>43536.208333333328</v>
      </c>
      <c r="O564" s="13">
        <f t="shared" si="61"/>
        <v>43538.208333333328</v>
      </c>
      <c r="P564" t="b">
        <v>0</v>
      </c>
      <c r="Q564" t="b">
        <v>0</v>
      </c>
      <c r="R564" t="s">
        <v>23</v>
      </c>
      <c r="S564" s="8" t="str">
        <f t="shared" si="58"/>
        <v>music</v>
      </c>
      <c r="T564" s="9" t="str">
        <f t="shared" si="62"/>
        <v>rock</v>
      </c>
      <c r="V564" s="17">
        <f>IF(G564="successful",IF(H564&gt;='Statistical Analysis'!$D$16,"Outlier",0),0)</f>
        <v>0</v>
      </c>
      <c r="W564" s="17">
        <f>IF(G564="failed",IF(H564&gt;='Statistical Analysis'!$E$16,"Outlier",0),0)</f>
        <v>0</v>
      </c>
      <c r="Y564" s="25">
        <f>IF(G564="successful",((H564-'Statistical Analysis'!$D$4)/'Statistical Analysis'!$D$9),0)</f>
        <v>0</v>
      </c>
      <c r="Z564" s="14">
        <f>IF(G564="failed",((H564-'Statistical Analysis'!$E$4)/'Statistical Analysis'!$E$9),0)</f>
        <v>-0.58294069965620943</v>
      </c>
      <c r="AC564" s="17">
        <f t="shared" si="59"/>
        <v>6.6666666666666666E-2</v>
      </c>
    </row>
    <row r="565" spans="1:29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7"/>
        <v>1.3802702702702703</v>
      </c>
      <c r="G565" t="s">
        <v>20</v>
      </c>
      <c r="H565">
        <v>85</v>
      </c>
      <c r="I565" s="6">
        <f t="shared" si="56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60"/>
        <v>43417.25</v>
      </c>
      <c r="O565" s="13">
        <f t="shared" si="61"/>
        <v>43437.25</v>
      </c>
      <c r="P565" t="b">
        <v>0</v>
      </c>
      <c r="Q565" t="b">
        <v>0</v>
      </c>
      <c r="R565" t="s">
        <v>42</v>
      </c>
      <c r="S565" s="8" t="str">
        <f t="shared" si="58"/>
        <v>film &amp; video</v>
      </c>
      <c r="T565" s="9" t="str">
        <f t="shared" si="62"/>
        <v>documentary</v>
      </c>
      <c r="V565" s="17">
        <f>IF(G565="successful",IF(H565&gt;='Statistical Analysis'!$D$16,"Outlier",0),0)</f>
        <v>0</v>
      </c>
      <c r="W565" s="17">
        <f>IF(G565="failed",IF(H565&gt;='Statistical Analysis'!$E$16,"Outlier",0),0)</f>
        <v>0</v>
      </c>
      <c r="Y565" s="25">
        <f>IF(G565="successful",((H565-'Statistical Analysis'!$D$4)/'Statistical Analysis'!$D$9),0)</f>
        <v>-0.60505474058768727</v>
      </c>
      <c r="Z565" s="14">
        <f>IF(G565="failed",((H565-'Statistical Analysis'!$E$4)/'Statistical Analysis'!$E$9),0)</f>
        <v>0</v>
      </c>
      <c r="AC565" s="17">
        <f t="shared" si="59"/>
        <v>0.66666666666666663</v>
      </c>
    </row>
    <row r="566" spans="1:29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7"/>
        <v>0.83813278008298753</v>
      </c>
      <c r="G566" t="s">
        <v>14</v>
      </c>
      <c r="H566">
        <v>1790</v>
      </c>
      <c r="I566" s="6">
        <f t="shared" si="56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60"/>
        <v>42078.208333333328</v>
      </c>
      <c r="O566" s="13">
        <f t="shared" si="61"/>
        <v>42086.208333333328</v>
      </c>
      <c r="P566" t="b">
        <v>0</v>
      </c>
      <c r="Q566" t="b">
        <v>0</v>
      </c>
      <c r="R566" t="s">
        <v>33</v>
      </c>
      <c r="S566" s="8" t="str">
        <f t="shared" si="58"/>
        <v>theater</v>
      </c>
      <c r="T566" s="9" t="str">
        <f t="shared" si="62"/>
        <v>plays</v>
      </c>
      <c r="V566" s="17">
        <f>IF(G566="successful",IF(H566&gt;='Statistical Analysis'!$D$16,"Outlier",0),0)</f>
        <v>0</v>
      </c>
      <c r="W566" s="17">
        <f>IF(G566="failed",IF(H566&gt;='Statistical Analysis'!$E$16,"Outlier",0),0)</f>
        <v>0</v>
      </c>
      <c r="Y566" s="25">
        <f>IF(G566="successful",((H566-'Statistical Analysis'!$D$4)/'Statistical Analysis'!$D$9),0)</f>
        <v>0</v>
      </c>
      <c r="Z566" s="14">
        <f>IF(G566="failed",((H566-'Statistical Analysis'!$E$4)/'Statistical Analysis'!$E$9),0)</f>
        <v>1.2545845408271161</v>
      </c>
      <c r="AC566" s="17">
        <f t="shared" si="59"/>
        <v>0.26666666666666666</v>
      </c>
    </row>
    <row r="567" spans="1:29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7"/>
        <v>2.0460063224446787</v>
      </c>
      <c r="G567" t="s">
        <v>20</v>
      </c>
      <c r="H567">
        <v>3596</v>
      </c>
      <c r="I567" s="6">
        <f t="shared" si="56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60"/>
        <v>40862.25</v>
      </c>
      <c r="O567" s="13">
        <f t="shared" si="61"/>
        <v>40882.25</v>
      </c>
      <c r="P567" t="b">
        <v>0</v>
      </c>
      <c r="Q567" t="b">
        <v>0</v>
      </c>
      <c r="R567" t="s">
        <v>33</v>
      </c>
      <c r="S567" s="8" t="str">
        <f t="shared" si="58"/>
        <v>theater</v>
      </c>
      <c r="T567" s="9" t="str">
        <f t="shared" si="62"/>
        <v>plays</v>
      </c>
      <c r="V567" s="17" t="str">
        <f>IF(G567="successful",IF(H567&gt;='Statistical Analysis'!$D$16,"Outlier",0),0)</f>
        <v>Outlier</v>
      </c>
      <c r="W567" s="17">
        <f>IF(G567="failed",IF(H567&gt;='Statistical Analysis'!$E$16,"Outlier",0),0)</f>
        <v>0</v>
      </c>
      <c r="Y567" s="25">
        <f>IF(G567="successful",((H567-'Statistical Analysis'!$D$4)/'Statistical Analysis'!$D$9),0)</f>
        <v>2.1677127102001972</v>
      </c>
      <c r="Z567" s="14">
        <f>IF(G567="failed",((H567-'Statistical Analysis'!$E$4)/'Statistical Analysis'!$E$9),0)</f>
        <v>0</v>
      </c>
      <c r="AC567" s="17">
        <f t="shared" si="59"/>
        <v>0.66666666666666663</v>
      </c>
    </row>
    <row r="568" spans="1:29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7"/>
        <v>0.44344086021505374</v>
      </c>
      <c r="G568" t="s">
        <v>14</v>
      </c>
      <c r="H568">
        <v>37</v>
      </c>
      <c r="I568" s="6">
        <f t="shared" si="56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60"/>
        <v>42424.25</v>
      </c>
      <c r="O568" s="13">
        <f t="shared" si="61"/>
        <v>42447.208333333328</v>
      </c>
      <c r="P568" t="b">
        <v>0</v>
      </c>
      <c r="Q568" t="b">
        <v>1</v>
      </c>
      <c r="R568" t="s">
        <v>50</v>
      </c>
      <c r="S568" s="8" t="str">
        <f t="shared" si="58"/>
        <v>music</v>
      </c>
      <c r="T568" s="9" t="str">
        <f t="shared" si="62"/>
        <v>electric music</v>
      </c>
      <c r="V568" s="17">
        <f>IF(G568="successful",IF(H568&gt;='Statistical Analysis'!$D$16,"Outlier",0),0)</f>
        <v>0</v>
      </c>
      <c r="W568" s="17">
        <f>IF(G568="failed",IF(H568&gt;='Statistical Analysis'!$E$16,"Outlier",0),0)</f>
        <v>0</v>
      </c>
      <c r="Y568" s="25">
        <f>IF(G568="successful",((H568-'Statistical Analysis'!$D$4)/'Statistical Analysis'!$D$9),0)</f>
        <v>0</v>
      </c>
      <c r="Z568" s="14">
        <f>IF(G568="failed",((H568-'Statistical Analysis'!$E$4)/'Statistical Analysis'!$E$9),0)</f>
        <v>-0.57148220892757184</v>
      </c>
      <c r="AC568" s="17">
        <f t="shared" si="59"/>
        <v>0.76527777777761608</v>
      </c>
    </row>
    <row r="569" spans="1:29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7"/>
        <v>2.1860294117647059</v>
      </c>
      <c r="G569" t="s">
        <v>20</v>
      </c>
      <c r="H569">
        <v>244</v>
      </c>
      <c r="I569" s="6">
        <f t="shared" si="56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60"/>
        <v>41830.208333333336</v>
      </c>
      <c r="O569" s="13">
        <f t="shared" si="61"/>
        <v>41832.208333333336</v>
      </c>
      <c r="P569" t="b">
        <v>0</v>
      </c>
      <c r="Q569" t="b">
        <v>0</v>
      </c>
      <c r="R569" t="s">
        <v>23</v>
      </c>
      <c r="S569" s="8" t="str">
        <f t="shared" si="58"/>
        <v>music</v>
      </c>
      <c r="T569" s="9" t="str">
        <f t="shared" si="62"/>
        <v>rock</v>
      </c>
      <c r="V569" s="17">
        <f>IF(G569="successful",IF(H569&gt;='Statistical Analysis'!$D$16,"Outlier",0),0)</f>
        <v>0</v>
      </c>
      <c r="W569" s="17">
        <f>IF(G569="failed",IF(H569&gt;='Statistical Analysis'!$E$16,"Outlier",0),0)</f>
        <v>0</v>
      </c>
      <c r="Y569" s="25">
        <f>IF(G569="successful",((H569-'Statistical Analysis'!$D$4)/'Statistical Analysis'!$D$9),0)</f>
        <v>-0.47948651937570386</v>
      </c>
      <c r="Z569" s="14">
        <f>IF(G569="failed",((H569-'Statistical Analysis'!$E$4)/'Statistical Analysis'!$E$9),0)</f>
        <v>0</v>
      </c>
      <c r="AC569" s="17">
        <f t="shared" si="59"/>
        <v>6.6666666666666666E-2</v>
      </c>
    </row>
    <row r="570" spans="1:29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7"/>
        <v>1.8603314917127072</v>
      </c>
      <c r="G570" t="s">
        <v>20</v>
      </c>
      <c r="H570">
        <v>5180</v>
      </c>
      <c r="I570" s="6">
        <f t="shared" si="56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60"/>
        <v>40374.208333333336</v>
      </c>
      <c r="O570" s="13">
        <f t="shared" si="61"/>
        <v>40419.208333333336</v>
      </c>
      <c r="P570" t="b">
        <v>0</v>
      </c>
      <c r="Q570" t="b">
        <v>0</v>
      </c>
      <c r="R570" t="s">
        <v>33</v>
      </c>
      <c r="S570" s="8" t="str">
        <f t="shared" si="58"/>
        <v>theater</v>
      </c>
      <c r="T570" s="9" t="str">
        <f t="shared" si="62"/>
        <v>plays</v>
      </c>
      <c r="V570" s="17" t="str">
        <f>IF(G570="successful",IF(H570&gt;='Statistical Analysis'!$D$16,"Outlier",0),0)</f>
        <v>Outlier</v>
      </c>
      <c r="W570" s="17">
        <f>IF(G570="failed",IF(H570&gt;='Statistical Analysis'!$E$16,"Outlier",0),0)</f>
        <v>0</v>
      </c>
      <c r="Y570" s="25">
        <f>IF(G570="successful",((H570-'Statistical Analysis'!$D$4)/'Statistical Analysis'!$D$9),0)</f>
        <v>3.4186564988780694</v>
      </c>
      <c r="Z570" s="14">
        <f>IF(G570="failed",((H570-'Statistical Analysis'!$E$4)/'Statistical Analysis'!$E$9),0)</f>
        <v>0</v>
      </c>
      <c r="AC570" s="17">
        <f t="shared" si="59"/>
        <v>1.5</v>
      </c>
    </row>
    <row r="571" spans="1:29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7"/>
        <v>2.3733830845771142</v>
      </c>
      <c r="G571" t="s">
        <v>20</v>
      </c>
      <c r="H571">
        <v>589</v>
      </c>
      <c r="I571" s="6">
        <f t="shared" si="56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60"/>
        <v>40554.25</v>
      </c>
      <c r="O571" s="13">
        <f t="shared" si="61"/>
        <v>40566.25</v>
      </c>
      <c r="P571" t="b">
        <v>0</v>
      </c>
      <c r="Q571" t="b">
        <v>0</v>
      </c>
      <c r="R571" t="s">
        <v>71</v>
      </c>
      <c r="S571" s="8" t="str">
        <f t="shared" si="58"/>
        <v>film &amp; video</v>
      </c>
      <c r="T571" s="9" t="str">
        <f t="shared" si="62"/>
        <v>animation</v>
      </c>
      <c r="V571" s="17">
        <f>IF(G571="successful",IF(H571&gt;='Statistical Analysis'!$D$16,"Outlier",0),0)</f>
        <v>0</v>
      </c>
      <c r="W571" s="17">
        <f>IF(G571="failed",IF(H571&gt;='Statistical Analysis'!$E$16,"Outlier",0),0)</f>
        <v>0</v>
      </c>
      <c r="Y571" s="25">
        <f>IF(G571="successful",((H571-'Statistical Analysis'!$D$4)/'Statistical Analysis'!$D$9),0)</f>
        <v>-0.20702717146290975</v>
      </c>
      <c r="Z571" s="14">
        <f>IF(G571="failed",((H571-'Statistical Analysis'!$E$4)/'Statistical Analysis'!$E$9),0)</f>
        <v>0</v>
      </c>
      <c r="AC571" s="17">
        <f t="shared" si="59"/>
        <v>0.4</v>
      </c>
    </row>
    <row r="572" spans="1:29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7"/>
        <v>3.0565384615384614</v>
      </c>
      <c r="G572" t="s">
        <v>20</v>
      </c>
      <c r="H572">
        <v>2725</v>
      </c>
      <c r="I572" s="6">
        <f t="shared" si="56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60"/>
        <v>41993.25</v>
      </c>
      <c r="O572" s="13">
        <f t="shared" si="61"/>
        <v>41999.25</v>
      </c>
      <c r="P572" t="b">
        <v>0</v>
      </c>
      <c r="Q572" t="b">
        <v>1</v>
      </c>
      <c r="R572" t="s">
        <v>23</v>
      </c>
      <c r="S572" s="8" t="str">
        <f t="shared" si="58"/>
        <v>music</v>
      </c>
      <c r="T572" s="9" t="str">
        <f t="shared" si="62"/>
        <v>rock</v>
      </c>
      <c r="V572" s="17">
        <f>IF(G572="successful",IF(H572&gt;='Statistical Analysis'!$D$16,"Outlier",0),0)</f>
        <v>0</v>
      </c>
      <c r="W572" s="17">
        <f>IF(G572="failed",IF(H572&gt;='Statistical Analysis'!$E$16,"Outlier",0),0)</f>
        <v>0</v>
      </c>
      <c r="Y572" s="25">
        <f>IF(G572="successful",((H572-'Statistical Analysis'!$D$4)/'Statistical Analysis'!$D$9),0)</f>
        <v>1.479851573875433</v>
      </c>
      <c r="Z572" s="14">
        <f>IF(G572="failed",((H572-'Statistical Analysis'!$E$4)/'Statistical Analysis'!$E$9),0)</f>
        <v>0</v>
      </c>
      <c r="AC572" s="17">
        <f t="shared" si="59"/>
        <v>0.2</v>
      </c>
    </row>
    <row r="573" spans="1:29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7"/>
        <v>0.94142857142857139</v>
      </c>
      <c r="G573" t="s">
        <v>14</v>
      </c>
      <c r="H573">
        <v>35</v>
      </c>
      <c r="I573" s="6">
        <f t="shared" si="56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60"/>
        <v>42174.208333333328</v>
      </c>
      <c r="O573" s="13">
        <f t="shared" si="61"/>
        <v>42221.208333333328</v>
      </c>
      <c r="P573" t="b">
        <v>0</v>
      </c>
      <c r="Q573" t="b">
        <v>0</v>
      </c>
      <c r="R573" t="s">
        <v>100</v>
      </c>
      <c r="S573" s="8" t="str">
        <f t="shared" si="58"/>
        <v>film &amp; video</v>
      </c>
      <c r="T573" s="9" t="str">
        <f t="shared" si="62"/>
        <v>shorts</v>
      </c>
      <c r="V573" s="17">
        <f>IF(G573="successful",IF(H573&gt;='Statistical Analysis'!$D$16,"Outlier",0),0)</f>
        <v>0</v>
      </c>
      <c r="W573" s="17">
        <f>IF(G573="failed",IF(H573&gt;='Statistical Analysis'!$E$16,"Outlier",0),0)</f>
        <v>0</v>
      </c>
      <c r="Y573" s="25">
        <f>IF(G573="successful",((H573-'Statistical Analysis'!$D$4)/'Statistical Analysis'!$D$9),0)</f>
        <v>0</v>
      </c>
      <c r="Z573" s="14">
        <f>IF(G573="failed",((H573-'Statistical Analysis'!$E$4)/'Statistical Analysis'!$E$9),0)</f>
        <v>-0.57356557087823323</v>
      </c>
      <c r="AC573" s="17">
        <f t="shared" si="59"/>
        <v>1.5666666666666667</v>
      </c>
    </row>
    <row r="574" spans="1:29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7"/>
        <v>0.54400000000000004</v>
      </c>
      <c r="G574" t="s">
        <v>74</v>
      </c>
      <c r="H574">
        <v>94</v>
      </c>
      <c r="I574" s="6">
        <f t="shared" si="56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60"/>
        <v>42275.208333333328</v>
      </c>
      <c r="O574" s="13">
        <f t="shared" si="61"/>
        <v>42291.208333333328</v>
      </c>
      <c r="P574" t="b">
        <v>0</v>
      </c>
      <c r="Q574" t="b">
        <v>1</v>
      </c>
      <c r="R574" t="s">
        <v>23</v>
      </c>
      <c r="S574" s="8" t="str">
        <f t="shared" si="58"/>
        <v>music</v>
      </c>
      <c r="T574" s="9" t="str">
        <f t="shared" si="62"/>
        <v>rock</v>
      </c>
      <c r="V574" s="17">
        <f>IF(G574="successful",IF(H574&gt;='Statistical Analysis'!$D$16,"Outlier",0),0)</f>
        <v>0</v>
      </c>
      <c r="W574" s="17">
        <f>IF(G574="failed",IF(H574&gt;='Statistical Analysis'!$E$16,"Outlier",0),0)</f>
        <v>0</v>
      </c>
      <c r="Y574" s="25">
        <f>IF(G574="successful",((H574-'Statistical Analysis'!$D$4)/'Statistical Analysis'!$D$9),0)</f>
        <v>0</v>
      </c>
      <c r="Z574" s="14">
        <f>IF(G574="failed",((H574-'Statistical Analysis'!$E$4)/'Statistical Analysis'!$E$9),0)</f>
        <v>0</v>
      </c>
      <c r="AC574" s="17">
        <f t="shared" si="59"/>
        <v>0.53333333333333333</v>
      </c>
    </row>
    <row r="575" spans="1:29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7"/>
        <v>1.1188059701492536</v>
      </c>
      <c r="G575" t="s">
        <v>20</v>
      </c>
      <c r="H575">
        <v>300</v>
      </c>
      <c r="I575" s="6">
        <f t="shared" si="56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60"/>
        <v>41761.208333333336</v>
      </c>
      <c r="O575" s="13">
        <f t="shared" si="61"/>
        <v>41763.208333333336</v>
      </c>
      <c r="P575" t="b">
        <v>0</v>
      </c>
      <c r="Q575" t="b">
        <v>0</v>
      </c>
      <c r="R575" t="s">
        <v>1029</v>
      </c>
      <c r="S575" s="8" t="str">
        <f t="shared" si="58"/>
        <v>journalism</v>
      </c>
      <c r="T575" s="9" t="str">
        <f t="shared" si="62"/>
        <v>audio</v>
      </c>
      <c r="V575" s="17">
        <f>IF(G575="successful",IF(H575&gt;='Statistical Analysis'!$D$16,"Outlier",0),0)</f>
        <v>0</v>
      </c>
      <c r="W575" s="17">
        <f>IF(G575="failed",IF(H575&gt;='Statistical Analysis'!$E$16,"Outlier",0),0)</f>
        <v>0</v>
      </c>
      <c r="Y575" s="25">
        <f>IF(G575="successful",((H575-'Statistical Analysis'!$D$4)/'Statistical Analysis'!$D$9),0)</f>
        <v>-0.43526123391739524</v>
      </c>
      <c r="Z575" s="14">
        <f>IF(G575="failed",((H575-'Statistical Analysis'!$E$4)/'Statistical Analysis'!$E$9),0)</f>
        <v>0</v>
      </c>
      <c r="AC575" s="17">
        <f t="shared" si="59"/>
        <v>6.6666666666666666E-2</v>
      </c>
    </row>
    <row r="576" spans="1:29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7"/>
        <v>3.6914814814814814</v>
      </c>
      <c r="G576" t="s">
        <v>20</v>
      </c>
      <c r="H576">
        <v>144</v>
      </c>
      <c r="I576" s="6">
        <f t="shared" si="56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60"/>
        <v>43806.25</v>
      </c>
      <c r="O576" s="13">
        <f t="shared" si="61"/>
        <v>43816.25</v>
      </c>
      <c r="P576" t="b">
        <v>0</v>
      </c>
      <c r="Q576" t="b">
        <v>1</v>
      </c>
      <c r="R576" t="s">
        <v>17</v>
      </c>
      <c r="S576" s="8" t="str">
        <f t="shared" si="58"/>
        <v>food</v>
      </c>
      <c r="T576" s="9" t="str">
        <f t="shared" si="62"/>
        <v>food trucks</v>
      </c>
      <c r="V576" s="17">
        <f>IF(G576="successful",IF(H576&gt;='Statistical Analysis'!$D$16,"Outlier",0),0)</f>
        <v>0</v>
      </c>
      <c r="W576" s="17">
        <f>IF(G576="failed",IF(H576&gt;='Statistical Analysis'!$E$16,"Outlier",0),0)</f>
        <v>0</v>
      </c>
      <c r="Y576" s="25">
        <f>IF(G576="successful",((H576-'Statistical Analysis'!$D$4)/'Statistical Analysis'!$D$9),0)</f>
        <v>-0.55846024340839784</v>
      </c>
      <c r="Z576" s="14">
        <f>IF(G576="failed",((H576-'Statistical Analysis'!$E$4)/'Statistical Analysis'!$E$9),0)</f>
        <v>0</v>
      </c>
      <c r="AC576" s="17">
        <f t="shared" si="59"/>
        <v>0.33333333333333331</v>
      </c>
    </row>
    <row r="577" spans="1:29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7"/>
        <v>0.62930372148859548</v>
      </c>
      <c r="G577" t="s">
        <v>14</v>
      </c>
      <c r="H577">
        <v>558</v>
      </c>
      <c r="I577" s="6">
        <f t="shared" si="56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60"/>
        <v>41779.208333333336</v>
      </c>
      <c r="O577" s="13">
        <f t="shared" si="61"/>
        <v>41782.208333333336</v>
      </c>
      <c r="P577" t="b">
        <v>0</v>
      </c>
      <c r="Q577" t="b">
        <v>1</v>
      </c>
      <c r="R577" t="s">
        <v>33</v>
      </c>
      <c r="S577" s="8" t="str">
        <f t="shared" si="58"/>
        <v>theater</v>
      </c>
      <c r="T577" s="9" t="str">
        <f t="shared" si="62"/>
        <v>plays</v>
      </c>
      <c r="V577" s="17">
        <f>IF(G577="successful",IF(H577&gt;='Statistical Analysis'!$D$16,"Outlier",0),0)</f>
        <v>0</v>
      </c>
      <c r="W577" s="17">
        <f>IF(G577="failed",IF(H577&gt;='Statistical Analysis'!$E$16,"Outlier",0),0)</f>
        <v>0</v>
      </c>
      <c r="Y577" s="25">
        <f>IF(G577="successful",((H577-'Statistical Analysis'!$D$4)/'Statistical Analysis'!$D$9),0)</f>
        <v>0</v>
      </c>
      <c r="Z577" s="14">
        <f>IF(G577="failed",((H577-'Statistical Analysis'!$E$4)/'Statistical Analysis'!$E$9),0)</f>
        <v>-2.8766420780285823E-2</v>
      </c>
      <c r="AC577" s="17">
        <f t="shared" si="59"/>
        <v>0.1</v>
      </c>
    </row>
    <row r="578" spans="1:29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7"/>
        <v>0.6492783505154639</v>
      </c>
      <c r="G578" t="s">
        <v>14</v>
      </c>
      <c r="H578">
        <v>64</v>
      </c>
      <c r="I578" s="6">
        <f t="shared" ref="I578:I641" si="63"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60"/>
        <v>43040.208333333328</v>
      </c>
      <c r="O578" s="13">
        <f t="shared" si="61"/>
        <v>43057.25</v>
      </c>
      <c r="P578" t="b">
        <v>0</v>
      </c>
      <c r="Q578" t="b">
        <v>0</v>
      </c>
      <c r="R578" t="s">
        <v>33</v>
      </c>
      <c r="S578" s="8" t="str">
        <f t="shared" si="58"/>
        <v>theater</v>
      </c>
      <c r="T578" s="9" t="str">
        <f t="shared" si="62"/>
        <v>plays</v>
      </c>
      <c r="V578" s="17">
        <f>IF(G578="successful",IF(H578&gt;='Statistical Analysis'!$D$16,"Outlier",0),0)</f>
        <v>0</v>
      </c>
      <c r="W578" s="17">
        <f>IF(G578="failed",IF(H578&gt;='Statistical Analysis'!$E$16,"Outlier",0),0)</f>
        <v>0</v>
      </c>
      <c r="Y578" s="25">
        <f>IF(G578="successful",((H578-'Statistical Analysis'!$D$4)/'Statistical Analysis'!$D$9),0)</f>
        <v>0</v>
      </c>
      <c r="Z578" s="14">
        <f>IF(G578="failed",((H578-'Statistical Analysis'!$E$4)/'Statistical Analysis'!$E$9),0)</f>
        <v>-0.54335682259364348</v>
      </c>
      <c r="AC578" s="17">
        <f t="shared" si="59"/>
        <v>0.5680555555557173</v>
      </c>
    </row>
    <row r="579" spans="1:29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64">E579/D579</f>
        <v>0.18853658536585366</v>
      </c>
      <c r="G579" t="s">
        <v>74</v>
      </c>
      <c r="H579">
        <v>37</v>
      </c>
      <c r="I579" s="6">
        <f t="shared" si="6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si="60"/>
        <v>40613.25</v>
      </c>
      <c r="O579" s="13">
        <f t="shared" si="61"/>
        <v>40639.208333333336</v>
      </c>
      <c r="P579" t="b">
        <v>0</v>
      </c>
      <c r="Q579" t="b">
        <v>0</v>
      </c>
      <c r="R579" t="s">
        <v>159</v>
      </c>
      <c r="S579" s="8" t="str">
        <f t="shared" ref="S579:S642" si="65">LEFT(R579,FIND("/",R579)-1)</f>
        <v>music</v>
      </c>
      <c r="T579" s="9" t="str">
        <f t="shared" si="62"/>
        <v>jazz</v>
      </c>
      <c r="V579" s="17">
        <f>IF(G579="successful",IF(H579&gt;='Statistical Analysis'!$D$16,"Outlier",0),0)</f>
        <v>0</v>
      </c>
      <c r="W579" s="17">
        <f>IF(G579="failed",IF(H579&gt;='Statistical Analysis'!$E$16,"Outlier",0),0)</f>
        <v>0</v>
      </c>
      <c r="Y579" s="25">
        <f>IF(G579="successful",((H579-'Statistical Analysis'!$D$4)/'Statistical Analysis'!$D$9),0)</f>
        <v>0</v>
      </c>
      <c r="Z579" s="14">
        <f>IF(G579="failed",((H579-'Statistical Analysis'!$E$4)/'Statistical Analysis'!$E$9),0)</f>
        <v>0</v>
      </c>
      <c r="AC579" s="17">
        <f t="shared" ref="AC579:AC642" si="66">(O579-N579)/30</f>
        <v>0.86527777777785864</v>
      </c>
    </row>
    <row r="580" spans="1:29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64"/>
        <v>0.1675440414507772</v>
      </c>
      <c r="G580" t="s">
        <v>14</v>
      </c>
      <c r="H580">
        <v>245</v>
      </c>
      <c r="I580" s="6">
        <f t="shared" si="63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ref="N580:N643" si="67">(((L580/60)/60)/24)+DATE(1970,1,1)</f>
        <v>40878.25</v>
      </c>
      <c r="O580" s="13">
        <f t="shared" ref="O580:O643" si="68">(((M580/60)/60)/24)+DATE(1970,1,1)</f>
        <v>40881.25</v>
      </c>
      <c r="P580" t="b">
        <v>0</v>
      </c>
      <c r="Q580" t="b">
        <v>0</v>
      </c>
      <c r="R580" t="s">
        <v>474</v>
      </c>
      <c r="S580" s="8" t="str">
        <f t="shared" si="65"/>
        <v>film &amp; video</v>
      </c>
      <c r="T580" s="9" t="str">
        <f t="shared" si="62"/>
        <v>science fiction</v>
      </c>
      <c r="V580" s="17">
        <f>IF(G580="successful",IF(H580&gt;='Statistical Analysis'!$D$16,"Outlier",0),0)</f>
        <v>0</v>
      </c>
      <c r="W580" s="17">
        <f>IF(G580="failed",IF(H580&gt;='Statistical Analysis'!$E$16,"Outlier",0),0)</f>
        <v>0</v>
      </c>
      <c r="Y580" s="25">
        <f>IF(G580="successful",((H580-'Statistical Analysis'!$D$4)/'Statistical Analysis'!$D$9),0)</f>
        <v>0</v>
      </c>
      <c r="Z580" s="14">
        <f>IF(G580="failed",((H580-'Statistical Analysis'!$E$4)/'Statistical Analysis'!$E$9),0)</f>
        <v>-0.35481256605878975</v>
      </c>
      <c r="AC580" s="17">
        <f t="shared" si="66"/>
        <v>0.1</v>
      </c>
    </row>
    <row r="581" spans="1:29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64"/>
        <v>1.0111290322580646</v>
      </c>
      <c r="G581" t="s">
        <v>20</v>
      </c>
      <c r="H581">
        <v>87</v>
      </c>
      <c r="I581" s="6">
        <f t="shared" si="63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67"/>
        <v>40762.208333333336</v>
      </c>
      <c r="O581" s="13">
        <f t="shared" si="68"/>
        <v>40774.208333333336</v>
      </c>
      <c r="P581" t="b">
        <v>0</v>
      </c>
      <c r="Q581" t="b">
        <v>0</v>
      </c>
      <c r="R581" t="s">
        <v>159</v>
      </c>
      <c r="S581" s="8" t="str">
        <f t="shared" si="65"/>
        <v>music</v>
      </c>
      <c r="T581" s="9" t="str">
        <f t="shared" ref="T581:T644" si="69">RIGHT(R581,LEN(R581)-FIND("/",R581))</f>
        <v>jazz</v>
      </c>
      <c r="V581" s="17">
        <f>IF(G581="successful",IF(H581&gt;='Statistical Analysis'!$D$16,"Outlier",0),0)</f>
        <v>0</v>
      </c>
      <c r="W581" s="17">
        <f>IF(G581="failed",IF(H581&gt;='Statistical Analysis'!$E$16,"Outlier",0),0)</f>
        <v>0</v>
      </c>
      <c r="Y581" s="25">
        <f>IF(G581="successful",((H581-'Statistical Analysis'!$D$4)/'Statistical Analysis'!$D$9),0)</f>
        <v>-0.60347526610703339</v>
      </c>
      <c r="Z581" s="14">
        <f>IF(G581="failed",((H581-'Statistical Analysis'!$E$4)/'Statistical Analysis'!$E$9),0)</f>
        <v>0</v>
      </c>
      <c r="AC581" s="17">
        <f t="shared" si="66"/>
        <v>0.4</v>
      </c>
    </row>
    <row r="582" spans="1:29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64"/>
        <v>3.4150228310502282</v>
      </c>
      <c r="G582" t="s">
        <v>20</v>
      </c>
      <c r="H582">
        <v>3116</v>
      </c>
      <c r="I582" s="6">
        <f t="shared" si="63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67"/>
        <v>41696.25</v>
      </c>
      <c r="O582" s="13">
        <f t="shared" si="68"/>
        <v>41704.25</v>
      </c>
      <c r="P582" t="b">
        <v>0</v>
      </c>
      <c r="Q582" t="b">
        <v>0</v>
      </c>
      <c r="R582" t="s">
        <v>33</v>
      </c>
      <c r="S582" s="8" t="str">
        <f t="shared" si="65"/>
        <v>theater</v>
      </c>
      <c r="T582" s="9" t="str">
        <f t="shared" si="69"/>
        <v>plays</v>
      </c>
      <c r="V582" s="17" t="str">
        <f>IF(G582="successful",IF(H582&gt;='Statistical Analysis'!$D$16,"Outlier",0),0)</f>
        <v>Outlier</v>
      </c>
      <c r="W582" s="17">
        <f>IF(G582="failed",IF(H582&gt;='Statistical Analysis'!$E$16,"Outlier",0),0)</f>
        <v>0</v>
      </c>
      <c r="Y582" s="25">
        <f>IF(G582="successful",((H582-'Statistical Analysis'!$D$4)/'Statistical Analysis'!$D$9),0)</f>
        <v>1.7886388348432662</v>
      </c>
      <c r="Z582" s="14">
        <f>IF(G582="failed",((H582-'Statistical Analysis'!$E$4)/'Statistical Analysis'!$E$9),0)</f>
        <v>0</v>
      </c>
      <c r="AC582" s="17">
        <f t="shared" si="66"/>
        <v>0.26666666666666666</v>
      </c>
    </row>
    <row r="583" spans="1:29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64"/>
        <v>0.64016666666666666</v>
      </c>
      <c r="G583" t="s">
        <v>14</v>
      </c>
      <c r="H583">
        <v>71</v>
      </c>
      <c r="I583" s="6">
        <f t="shared" si="63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67"/>
        <v>40662.208333333336</v>
      </c>
      <c r="O583" s="13">
        <f t="shared" si="68"/>
        <v>40677.208333333336</v>
      </c>
      <c r="P583" t="b">
        <v>0</v>
      </c>
      <c r="Q583" t="b">
        <v>0</v>
      </c>
      <c r="R583" t="s">
        <v>28</v>
      </c>
      <c r="S583" s="8" t="str">
        <f t="shared" si="65"/>
        <v>technology</v>
      </c>
      <c r="T583" s="9" t="str">
        <f t="shared" si="69"/>
        <v>web</v>
      </c>
      <c r="V583" s="17">
        <f>IF(G583="successful",IF(H583&gt;='Statistical Analysis'!$D$16,"Outlier",0),0)</f>
        <v>0</v>
      </c>
      <c r="W583" s="17">
        <f>IF(G583="failed",IF(H583&gt;='Statistical Analysis'!$E$16,"Outlier",0),0)</f>
        <v>0</v>
      </c>
      <c r="Y583" s="25">
        <f>IF(G583="successful",((H583-'Statistical Analysis'!$D$4)/'Statistical Analysis'!$D$9),0)</f>
        <v>0</v>
      </c>
      <c r="Z583" s="14">
        <f>IF(G583="failed",((H583-'Statistical Analysis'!$E$4)/'Statistical Analysis'!$E$9),0)</f>
        <v>-0.53606505576632868</v>
      </c>
      <c r="AC583" s="17">
        <f t="shared" si="66"/>
        <v>0.5</v>
      </c>
    </row>
    <row r="584" spans="1:29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64"/>
        <v>0.5208045977011494</v>
      </c>
      <c r="G584" t="s">
        <v>14</v>
      </c>
      <c r="H584">
        <v>42</v>
      </c>
      <c r="I584" s="6">
        <f t="shared" si="63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67"/>
        <v>42165.208333333328</v>
      </c>
      <c r="O584" s="13">
        <f t="shared" si="68"/>
        <v>42170.208333333328</v>
      </c>
      <c r="P584" t="b">
        <v>0</v>
      </c>
      <c r="Q584" t="b">
        <v>1</v>
      </c>
      <c r="R584" t="s">
        <v>89</v>
      </c>
      <c r="S584" s="8" t="str">
        <f t="shared" si="65"/>
        <v>games</v>
      </c>
      <c r="T584" s="9" t="str">
        <f t="shared" si="69"/>
        <v>video games</v>
      </c>
      <c r="V584" s="17">
        <f>IF(G584="successful",IF(H584&gt;='Statistical Analysis'!$D$16,"Outlier",0),0)</f>
        <v>0</v>
      </c>
      <c r="W584" s="17">
        <f>IF(G584="failed",IF(H584&gt;='Statistical Analysis'!$E$16,"Outlier",0),0)</f>
        <v>0</v>
      </c>
      <c r="Y584" s="25">
        <f>IF(G584="successful",((H584-'Statistical Analysis'!$D$4)/'Statistical Analysis'!$D$9),0)</f>
        <v>0</v>
      </c>
      <c r="Z584" s="14">
        <f>IF(G584="failed",((H584-'Statistical Analysis'!$E$4)/'Statistical Analysis'!$E$9),0)</f>
        <v>-0.56627380405091843</v>
      </c>
      <c r="AC584" s="17">
        <f t="shared" si="66"/>
        <v>0.16666666666666666</v>
      </c>
    </row>
    <row r="585" spans="1:29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64"/>
        <v>3.2240211640211642</v>
      </c>
      <c r="G585" t="s">
        <v>20</v>
      </c>
      <c r="H585">
        <v>909</v>
      </c>
      <c r="I585" s="6">
        <f t="shared" si="63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67"/>
        <v>40959.25</v>
      </c>
      <c r="O585" s="13">
        <f t="shared" si="68"/>
        <v>40976.25</v>
      </c>
      <c r="P585" t="b">
        <v>0</v>
      </c>
      <c r="Q585" t="b">
        <v>0</v>
      </c>
      <c r="R585" t="s">
        <v>42</v>
      </c>
      <c r="S585" s="8" t="str">
        <f t="shared" si="65"/>
        <v>film &amp; video</v>
      </c>
      <c r="T585" s="9" t="str">
        <f t="shared" si="69"/>
        <v>documentary</v>
      </c>
      <c r="V585" s="17">
        <f>IF(G585="successful",IF(H585&gt;='Statistical Analysis'!$D$16,"Outlier",0),0)</f>
        <v>0</v>
      </c>
      <c r="W585" s="17">
        <f>IF(G585="failed",IF(H585&gt;='Statistical Analysis'!$E$16,"Outlier",0),0)</f>
        <v>0</v>
      </c>
      <c r="Y585" s="25">
        <f>IF(G585="successful",((H585-'Statistical Analysis'!$D$4)/'Statistical Analysis'!$D$9),0)</f>
        <v>4.5688745441710893E-2</v>
      </c>
      <c r="Z585" s="14">
        <f>IF(G585="failed",((H585-'Statistical Analysis'!$E$4)/'Statistical Analysis'!$E$9),0)</f>
        <v>0</v>
      </c>
      <c r="AC585" s="17">
        <f t="shared" si="66"/>
        <v>0.56666666666666665</v>
      </c>
    </row>
    <row r="586" spans="1:29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64"/>
        <v>1.1950810185185186</v>
      </c>
      <c r="G586" t="s">
        <v>20</v>
      </c>
      <c r="H586">
        <v>1613</v>
      </c>
      <c r="I586" s="6">
        <f t="shared" si="63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67"/>
        <v>41024.208333333336</v>
      </c>
      <c r="O586" s="13">
        <f t="shared" si="68"/>
        <v>41038.208333333336</v>
      </c>
      <c r="P586" t="b">
        <v>0</v>
      </c>
      <c r="Q586" t="b">
        <v>0</v>
      </c>
      <c r="R586" t="s">
        <v>28</v>
      </c>
      <c r="S586" s="8" t="str">
        <f t="shared" si="65"/>
        <v>technology</v>
      </c>
      <c r="T586" s="9" t="str">
        <f t="shared" si="69"/>
        <v>web</v>
      </c>
      <c r="V586" s="17">
        <f>IF(G586="successful",IF(H586&gt;='Statistical Analysis'!$D$16,"Outlier",0),0)</f>
        <v>0</v>
      </c>
      <c r="W586" s="17">
        <f>IF(G586="failed",IF(H586&gt;='Statistical Analysis'!$E$16,"Outlier",0),0)</f>
        <v>0</v>
      </c>
      <c r="Y586" s="25">
        <f>IF(G586="successful",((H586-'Statistical Analysis'!$D$4)/'Statistical Analysis'!$D$9),0)</f>
        <v>0.60166376263187626</v>
      </c>
      <c r="Z586" s="14">
        <f>IF(G586="failed",((H586-'Statistical Analysis'!$E$4)/'Statistical Analysis'!$E$9),0)</f>
        <v>0</v>
      </c>
      <c r="AC586" s="17">
        <f t="shared" si="66"/>
        <v>0.46666666666666667</v>
      </c>
    </row>
    <row r="587" spans="1:29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64"/>
        <v>1.4679775280898877</v>
      </c>
      <c r="G587" t="s">
        <v>20</v>
      </c>
      <c r="H587">
        <v>136</v>
      </c>
      <c r="I587" s="6">
        <f t="shared" si="63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67"/>
        <v>40255.208333333336</v>
      </c>
      <c r="O587" s="13">
        <f t="shared" si="68"/>
        <v>40265.208333333336</v>
      </c>
      <c r="P587" t="b">
        <v>0</v>
      </c>
      <c r="Q587" t="b">
        <v>0</v>
      </c>
      <c r="R587" t="s">
        <v>206</v>
      </c>
      <c r="S587" s="8" t="str">
        <f t="shared" si="65"/>
        <v>publishing</v>
      </c>
      <c r="T587" s="9" t="str">
        <f t="shared" si="69"/>
        <v>translations</v>
      </c>
      <c r="V587" s="17">
        <f>IF(G587="successful",IF(H587&gt;='Statistical Analysis'!$D$16,"Outlier",0),0)</f>
        <v>0</v>
      </c>
      <c r="W587" s="17">
        <f>IF(G587="failed",IF(H587&gt;='Statistical Analysis'!$E$16,"Outlier",0),0)</f>
        <v>0</v>
      </c>
      <c r="Y587" s="25">
        <f>IF(G587="successful",((H587-'Statistical Analysis'!$D$4)/'Statistical Analysis'!$D$9),0)</f>
        <v>-0.56477814133101334</v>
      </c>
      <c r="Z587" s="14">
        <f>IF(G587="failed",((H587-'Statistical Analysis'!$E$4)/'Statistical Analysis'!$E$9),0)</f>
        <v>0</v>
      </c>
      <c r="AC587" s="17">
        <f t="shared" si="66"/>
        <v>0.33333333333333331</v>
      </c>
    </row>
    <row r="588" spans="1:29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64"/>
        <v>9.5057142857142853</v>
      </c>
      <c r="G588" t="s">
        <v>20</v>
      </c>
      <c r="H588">
        <v>130</v>
      </c>
      <c r="I588" s="6">
        <f t="shared" si="63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67"/>
        <v>40499.25</v>
      </c>
      <c r="O588" s="13">
        <f t="shared" si="68"/>
        <v>40518.25</v>
      </c>
      <c r="P588" t="b">
        <v>0</v>
      </c>
      <c r="Q588" t="b">
        <v>0</v>
      </c>
      <c r="R588" t="s">
        <v>23</v>
      </c>
      <c r="S588" s="8" t="str">
        <f t="shared" si="65"/>
        <v>music</v>
      </c>
      <c r="T588" s="9" t="str">
        <f t="shared" si="69"/>
        <v>rock</v>
      </c>
      <c r="V588" s="17">
        <f>IF(G588="successful",IF(H588&gt;='Statistical Analysis'!$D$16,"Outlier",0),0)</f>
        <v>0</v>
      </c>
      <c r="W588" s="17">
        <f>IF(G588="failed",IF(H588&gt;='Statistical Analysis'!$E$16,"Outlier",0),0)</f>
        <v>0</v>
      </c>
      <c r="Y588" s="25">
        <f>IF(G588="successful",((H588-'Statistical Analysis'!$D$4)/'Statistical Analysis'!$D$9),0)</f>
        <v>-0.56951656477297496</v>
      </c>
      <c r="Z588" s="14">
        <f>IF(G588="failed",((H588-'Statistical Analysis'!$E$4)/'Statistical Analysis'!$E$9),0)</f>
        <v>0</v>
      </c>
      <c r="AC588" s="17">
        <f t="shared" si="66"/>
        <v>0.6333333333333333</v>
      </c>
    </row>
    <row r="589" spans="1:29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64"/>
        <v>0.72893617021276591</v>
      </c>
      <c r="G589" t="s">
        <v>14</v>
      </c>
      <c r="H589">
        <v>156</v>
      </c>
      <c r="I589" s="6">
        <f t="shared" si="63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67"/>
        <v>43484.25</v>
      </c>
      <c r="O589" s="13">
        <f t="shared" si="68"/>
        <v>43536.208333333328</v>
      </c>
      <c r="P589" t="b">
        <v>0</v>
      </c>
      <c r="Q589" t="b">
        <v>1</v>
      </c>
      <c r="R589" t="s">
        <v>17</v>
      </c>
      <c r="S589" s="8" t="str">
        <f t="shared" si="65"/>
        <v>food</v>
      </c>
      <c r="T589" s="9" t="str">
        <f t="shared" si="69"/>
        <v>food trucks</v>
      </c>
      <c r="V589" s="17">
        <f>IF(G589="successful",IF(H589&gt;='Statistical Analysis'!$D$16,"Outlier",0),0)</f>
        <v>0</v>
      </c>
      <c r="W589" s="17">
        <f>IF(G589="failed",IF(H589&gt;='Statistical Analysis'!$E$16,"Outlier",0),0)</f>
        <v>0</v>
      </c>
      <c r="Y589" s="25">
        <f>IF(G589="successful",((H589-'Statistical Analysis'!$D$4)/'Statistical Analysis'!$D$9),0)</f>
        <v>0</v>
      </c>
      <c r="Z589" s="14">
        <f>IF(G589="failed",((H589-'Statistical Analysis'!$E$4)/'Statistical Analysis'!$E$9),0)</f>
        <v>-0.44752217286322055</v>
      </c>
      <c r="AC589" s="17">
        <f t="shared" si="66"/>
        <v>1.7319444444442829</v>
      </c>
    </row>
    <row r="590" spans="1:29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64"/>
        <v>0.7900824873096447</v>
      </c>
      <c r="G590" t="s">
        <v>14</v>
      </c>
      <c r="H590">
        <v>1368</v>
      </c>
      <c r="I590" s="6">
        <f t="shared" si="63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67"/>
        <v>40262.208333333336</v>
      </c>
      <c r="O590" s="13">
        <f t="shared" si="68"/>
        <v>40293.208333333336</v>
      </c>
      <c r="P590" t="b">
        <v>0</v>
      </c>
      <c r="Q590" t="b">
        <v>0</v>
      </c>
      <c r="R590" t="s">
        <v>33</v>
      </c>
      <c r="S590" s="8" t="str">
        <f t="shared" si="65"/>
        <v>theater</v>
      </c>
      <c r="T590" s="9" t="str">
        <f t="shared" si="69"/>
        <v>plays</v>
      </c>
      <c r="V590" s="17">
        <f>IF(G590="successful",IF(H590&gt;='Statistical Analysis'!$D$16,"Outlier",0),0)</f>
        <v>0</v>
      </c>
      <c r="W590" s="17">
        <f>IF(G590="failed",IF(H590&gt;='Statistical Analysis'!$E$16,"Outlier",0),0)</f>
        <v>0</v>
      </c>
      <c r="Y590" s="25">
        <f>IF(G590="successful",((H590-'Statistical Analysis'!$D$4)/'Statistical Analysis'!$D$9),0)</f>
        <v>0</v>
      </c>
      <c r="Z590" s="14">
        <f>IF(G590="failed",((H590-'Statistical Analysis'!$E$4)/'Statistical Analysis'!$E$9),0)</f>
        <v>0.81499516923756776</v>
      </c>
      <c r="AC590" s="17">
        <f t="shared" si="66"/>
        <v>1.0333333333333334</v>
      </c>
    </row>
    <row r="591" spans="1:29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64"/>
        <v>0.64721518987341775</v>
      </c>
      <c r="G591" t="s">
        <v>14</v>
      </c>
      <c r="H591">
        <v>102</v>
      </c>
      <c r="I591" s="6">
        <f t="shared" si="63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67"/>
        <v>42190.208333333328</v>
      </c>
      <c r="O591" s="13">
        <f t="shared" si="68"/>
        <v>42197.208333333328</v>
      </c>
      <c r="P591" t="b">
        <v>0</v>
      </c>
      <c r="Q591" t="b">
        <v>0</v>
      </c>
      <c r="R591" t="s">
        <v>42</v>
      </c>
      <c r="S591" s="8" t="str">
        <f t="shared" si="65"/>
        <v>film &amp; video</v>
      </c>
      <c r="T591" s="9" t="str">
        <f t="shared" si="69"/>
        <v>documentary</v>
      </c>
      <c r="V591" s="17">
        <f>IF(G591="successful",IF(H591&gt;='Statistical Analysis'!$D$16,"Outlier",0),0)</f>
        <v>0</v>
      </c>
      <c r="W591" s="17">
        <f>IF(G591="failed",IF(H591&gt;='Statistical Analysis'!$E$16,"Outlier",0),0)</f>
        <v>0</v>
      </c>
      <c r="Y591" s="25">
        <f>IF(G591="successful",((H591-'Statistical Analysis'!$D$4)/'Statistical Analysis'!$D$9),0)</f>
        <v>0</v>
      </c>
      <c r="Z591" s="14">
        <f>IF(G591="failed",((H591-'Statistical Analysis'!$E$4)/'Statistical Analysis'!$E$9),0)</f>
        <v>-0.50377294553107743</v>
      </c>
      <c r="AC591" s="17">
        <f t="shared" si="66"/>
        <v>0.23333333333333334</v>
      </c>
    </row>
    <row r="592" spans="1:29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64"/>
        <v>0.82028169014084507</v>
      </c>
      <c r="G592" t="s">
        <v>14</v>
      </c>
      <c r="H592">
        <v>86</v>
      </c>
      <c r="I592" s="6">
        <f t="shared" si="63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67"/>
        <v>41994.25</v>
      </c>
      <c r="O592" s="13">
        <f t="shared" si="68"/>
        <v>42005.25</v>
      </c>
      <c r="P592" t="b">
        <v>0</v>
      </c>
      <c r="Q592" t="b">
        <v>0</v>
      </c>
      <c r="R592" t="s">
        <v>133</v>
      </c>
      <c r="S592" s="8" t="str">
        <f t="shared" si="65"/>
        <v>publishing</v>
      </c>
      <c r="T592" s="9" t="str">
        <f t="shared" si="69"/>
        <v>radio &amp; podcasts</v>
      </c>
      <c r="V592" s="17">
        <f>IF(G592="successful",IF(H592&gt;='Statistical Analysis'!$D$16,"Outlier",0),0)</f>
        <v>0</v>
      </c>
      <c r="W592" s="17">
        <f>IF(G592="failed",IF(H592&gt;='Statistical Analysis'!$E$16,"Outlier",0),0)</f>
        <v>0</v>
      </c>
      <c r="Y592" s="25">
        <f>IF(G592="successful",((H592-'Statistical Analysis'!$D$4)/'Statistical Analysis'!$D$9),0)</f>
        <v>0</v>
      </c>
      <c r="Z592" s="14">
        <f>IF(G592="failed",((H592-'Statistical Analysis'!$E$4)/'Statistical Analysis'!$E$9),0)</f>
        <v>-0.52043984113636843</v>
      </c>
      <c r="AC592" s="17">
        <f t="shared" si="66"/>
        <v>0.36666666666666664</v>
      </c>
    </row>
    <row r="593" spans="1:29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64"/>
        <v>10.376666666666667</v>
      </c>
      <c r="G593" t="s">
        <v>20</v>
      </c>
      <c r="H593">
        <v>102</v>
      </c>
      <c r="I593" s="6">
        <f t="shared" si="63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67"/>
        <v>40373.208333333336</v>
      </c>
      <c r="O593" s="13">
        <f t="shared" si="68"/>
        <v>40383.208333333336</v>
      </c>
      <c r="P593" t="b">
        <v>0</v>
      </c>
      <c r="Q593" t="b">
        <v>0</v>
      </c>
      <c r="R593" t="s">
        <v>89</v>
      </c>
      <c r="S593" s="8" t="str">
        <f t="shared" si="65"/>
        <v>games</v>
      </c>
      <c r="T593" s="9" t="str">
        <f t="shared" si="69"/>
        <v>video games</v>
      </c>
      <c r="V593" s="17">
        <f>IF(G593="successful",IF(H593&gt;='Statistical Analysis'!$D$16,"Outlier",0),0)</f>
        <v>0</v>
      </c>
      <c r="W593" s="17">
        <f>IF(G593="failed",IF(H593&gt;='Statistical Analysis'!$E$16,"Outlier",0),0)</f>
        <v>0</v>
      </c>
      <c r="Y593" s="25">
        <f>IF(G593="successful",((H593-'Statistical Analysis'!$D$4)/'Statistical Analysis'!$D$9),0)</f>
        <v>-0.59162920750212922</v>
      </c>
      <c r="Z593" s="14">
        <f>IF(G593="failed",((H593-'Statistical Analysis'!$E$4)/'Statistical Analysis'!$E$9),0)</f>
        <v>0</v>
      </c>
      <c r="AC593" s="17">
        <f t="shared" si="66"/>
        <v>0.33333333333333331</v>
      </c>
    </row>
    <row r="594" spans="1:29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64"/>
        <v>0.12910076530612244</v>
      </c>
      <c r="G594" t="s">
        <v>14</v>
      </c>
      <c r="H594">
        <v>253</v>
      </c>
      <c r="I594" s="6">
        <f t="shared" si="63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67"/>
        <v>41789.208333333336</v>
      </c>
      <c r="O594" s="13">
        <f t="shared" si="68"/>
        <v>41798.208333333336</v>
      </c>
      <c r="P594" t="b">
        <v>0</v>
      </c>
      <c r="Q594" t="b">
        <v>0</v>
      </c>
      <c r="R594" t="s">
        <v>33</v>
      </c>
      <c r="S594" s="8" t="str">
        <f t="shared" si="65"/>
        <v>theater</v>
      </c>
      <c r="T594" s="9" t="str">
        <f t="shared" si="69"/>
        <v>plays</v>
      </c>
      <c r="V594" s="17">
        <f>IF(G594="successful",IF(H594&gt;='Statistical Analysis'!$D$16,"Outlier",0),0)</f>
        <v>0</v>
      </c>
      <c r="W594" s="17">
        <f>IF(G594="failed",IF(H594&gt;='Statistical Analysis'!$E$16,"Outlier",0),0)</f>
        <v>0</v>
      </c>
      <c r="Y594" s="25">
        <f>IF(G594="successful",((H594-'Statistical Analysis'!$D$4)/'Statistical Analysis'!$D$9),0)</f>
        <v>0</v>
      </c>
      <c r="Z594" s="14">
        <f>IF(G594="failed",((H594-'Statistical Analysis'!$E$4)/'Statistical Analysis'!$E$9),0)</f>
        <v>-0.34647911825614425</v>
      </c>
      <c r="AC594" s="17">
        <f t="shared" si="66"/>
        <v>0.3</v>
      </c>
    </row>
    <row r="595" spans="1:29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64"/>
        <v>1.5484210526315789</v>
      </c>
      <c r="G595" t="s">
        <v>20</v>
      </c>
      <c r="H595">
        <v>4006</v>
      </c>
      <c r="I595" s="6">
        <f t="shared" si="63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67"/>
        <v>41724.208333333336</v>
      </c>
      <c r="O595" s="13">
        <f t="shared" si="68"/>
        <v>41737.208333333336</v>
      </c>
      <c r="P595" t="b">
        <v>0</v>
      </c>
      <c r="Q595" t="b">
        <v>0</v>
      </c>
      <c r="R595" t="s">
        <v>71</v>
      </c>
      <c r="S595" s="8" t="str">
        <f t="shared" si="65"/>
        <v>film &amp; video</v>
      </c>
      <c r="T595" s="9" t="str">
        <f t="shared" si="69"/>
        <v>animation</v>
      </c>
      <c r="V595" s="17" t="str">
        <f>IF(G595="successful",IF(H595&gt;='Statistical Analysis'!$D$16,"Outlier",0),0)</f>
        <v>Outlier</v>
      </c>
      <c r="W595" s="17">
        <f>IF(G595="failed",IF(H595&gt;='Statistical Analysis'!$E$16,"Outlier",0),0)</f>
        <v>0</v>
      </c>
      <c r="Y595" s="25">
        <f>IF(G595="successful",((H595-'Statistical Analysis'!$D$4)/'Statistical Analysis'!$D$9),0)</f>
        <v>2.4915049787342425</v>
      </c>
      <c r="Z595" s="14">
        <f>IF(G595="failed",((H595-'Statistical Analysis'!$E$4)/'Statistical Analysis'!$E$9),0)</f>
        <v>0</v>
      </c>
      <c r="AC595" s="17">
        <f t="shared" si="66"/>
        <v>0.43333333333333335</v>
      </c>
    </row>
    <row r="596" spans="1:29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64"/>
        <v>7.0991735537190084E-2</v>
      </c>
      <c r="G596" t="s">
        <v>14</v>
      </c>
      <c r="H596">
        <v>157</v>
      </c>
      <c r="I596" s="6">
        <f t="shared" si="63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67"/>
        <v>42548.208333333328</v>
      </c>
      <c r="O596" s="13">
        <f t="shared" si="68"/>
        <v>42551.208333333328</v>
      </c>
      <c r="P596" t="b">
        <v>0</v>
      </c>
      <c r="Q596" t="b">
        <v>1</v>
      </c>
      <c r="R596" t="s">
        <v>33</v>
      </c>
      <c r="S596" s="8" t="str">
        <f t="shared" si="65"/>
        <v>theater</v>
      </c>
      <c r="T596" s="9" t="str">
        <f t="shared" si="69"/>
        <v>plays</v>
      </c>
      <c r="V596" s="17">
        <f>IF(G596="successful",IF(H596&gt;='Statistical Analysis'!$D$16,"Outlier",0),0)</f>
        <v>0</v>
      </c>
      <c r="W596" s="17">
        <f>IF(G596="failed",IF(H596&gt;='Statistical Analysis'!$E$16,"Outlier",0),0)</f>
        <v>0</v>
      </c>
      <c r="Y596" s="25">
        <f>IF(G596="successful",((H596-'Statistical Analysis'!$D$4)/'Statistical Analysis'!$D$9),0)</f>
        <v>0</v>
      </c>
      <c r="Z596" s="14">
        <f>IF(G596="failed",((H596-'Statistical Analysis'!$E$4)/'Statistical Analysis'!$E$9),0)</f>
        <v>-0.44648049188788985</v>
      </c>
      <c r="AC596" s="17">
        <f t="shared" si="66"/>
        <v>0.1</v>
      </c>
    </row>
    <row r="597" spans="1:29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64"/>
        <v>2.0852773826458035</v>
      </c>
      <c r="G597" t="s">
        <v>20</v>
      </c>
      <c r="H597">
        <v>1629</v>
      </c>
      <c r="I597" s="6">
        <f t="shared" si="63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67"/>
        <v>40253.208333333336</v>
      </c>
      <c r="O597" s="13">
        <f t="shared" si="68"/>
        <v>40274.208333333336</v>
      </c>
      <c r="P597" t="b">
        <v>0</v>
      </c>
      <c r="Q597" t="b">
        <v>1</v>
      </c>
      <c r="R597" t="s">
        <v>33</v>
      </c>
      <c r="S597" s="8" t="str">
        <f t="shared" si="65"/>
        <v>theater</v>
      </c>
      <c r="T597" s="9" t="str">
        <f t="shared" si="69"/>
        <v>plays</v>
      </c>
      <c r="V597" s="17">
        <f>IF(G597="successful",IF(H597&gt;='Statistical Analysis'!$D$16,"Outlier",0),0)</f>
        <v>0</v>
      </c>
      <c r="W597" s="17">
        <f>IF(G597="failed",IF(H597&gt;='Statistical Analysis'!$E$16,"Outlier",0),0)</f>
        <v>0</v>
      </c>
      <c r="Y597" s="25">
        <f>IF(G597="successful",((H597-'Statistical Analysis'!$D$4)/'Statistical Analysis'!$D$9),0)</f>
        <v>0.61429955847710738</v>
      </c>
      <c r="Z597" s="14">
        <f>IF(G597="failed",((H597-'Statistical Analysis'!$E$4)/'Statistical Analysis'!$E$9),0)</f>
        <v>0</v>
      </c>
      <c r="AC597" s="17">
        <f t="shared" si="66"/>
        <v>0.7</v>
      </c>
    </row>
    <row r="598" spans="1:29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64"/>
        <v>0.99683544303797467</v>
      </c>
      <c r="G598" t="s">
        <v>14</v>
      </c>
      <c r="H598">
        <v>183</v>
      </c>
      <c r="I598" s="6">
        <f t="shared" si="63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67"/>
        <v>42434.25</v>
      </c>
      <c r="O598" s="13">
        <f t="shared" si="68"/>
        <v>42441.25</v>
      </c>
      <c r="P598" t="b">
        <v>0</v>
      </c>
      <c r="Q598" t="b">
        <v>1</v>
      </c>
      <c r="R598" t="s">
        <v>53</v>
      </c>
      <c r="S598" s="8" t="str">
        <f t="shared" si="65"/>
        <v>film &amp; video</v>
      </c>
      <c r="T598" s="9" t="str">
        <f t="shared" si="69"/>
        <v>drama</v>
      </c>
      <c r="V598" s="17">
        <f>IF(G598="successful",IF(H598&gt;='Statistical Analysis'!$D$16,"Outlier",0),0)</f>
        <v>0</v>
      </c>
      <c r="W598" s="17">
        <f>IF(G598="failed",IF(H598&gt;='Statistical Analysis'!$E$16,"Outlier",0),0)</f>
        <v>0</v>
      </c>
      <c r="Y598" s="25">
        <f>IF(G598="successful",((H598-'Statistical Analysis'!$D$4)/'Statistical Analysis'!$D$9),0)</f>
        <v>0</v>
      </c>
      <c r="Z598" s="14">
        <f>IF(G598="failed",((H598-'Statistical Analysis'!$E$4)/'Statistical Analysis'!$E$9),0)</f>
        <v>-0.41939678652929213</v>
      </c>
      <c r="AC598" s="17">
        <f t="shared" si="66"/>
        <v>0.23333333333333334</v>
      </c>
    </row>
    <row r="599" spans="1:29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64"/>
        <v>2.0159756097560977</v>
      </c>
      <c r="G599" t="s">
        <v>20</v>
      </c>
      <c r="H599">
        <v>2188</v>
      </c>
      <c r="I599" s="6">
        <f t="shared" si="63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67"/>
        <v>43786.25</v>
      </c>
      <c r="O599" s="13">
        <f t="shared" si="68"/>
        <v>43804.25</v>
      </c>
      <c r="P599" t="b">
        <v>0</v>
      </c>
      <c r="Q599" t="b">
        <v>0</v>
      </c>
      <c r="R599" t="s">
        <v>33</v>
      </c>
      <c r="S599" s="8" t="str">
        <f t="shared" si="65"/>
        <v>theater</v>
      </c>
      <c r="T599" s="9" t="str">
        <f t="shared" si="69"/>
        <v>plays</v>
      </c>
      <c r="V599" s="17">
        <f>IF(G599="successful",IF(H599&gt;='Statistical Analysis'!$D$16,"Outlier",0),0)</f>
        <v>0</v>
      </c>
      <c r="W599" s="17">
        <f>IF(G599="failed",IF(H599&gt;='Statistical Analysis'!$E$16,"Outlier",0),0)</f>
        <v>0</v>
      </c>
      <c r="Y599" s="25">
        <f>IF(G599="successful",((H599-'Statistical Analysis'!$D$4)/'Statistical Analysis'!$D$9),0)</f>
        <v>1.0557626758198666</v>
      </c>
      <c r="Z599" s="14">
        <f>IF(G599="failed",((H599-'Statistical Analysis'!$E$4)/'Statistical Analysis'!$E$9),0)</f>
        <v>0</v>
      </c>
      <c r="AC599" s="17">
        <f t="shared" si="66"/>
        <v>0.6</v>
      </c>
    </row>
    <row r="600" spans="1:29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64"/>
        <v>1.6209032258064515</v>
      </c>
      <c r="G600" t="s">
        <v>20</v>
      </c>
      <c r="H600">
        <v>2409</v>
      </c>
      <c r="I600" s="6">
        <f t="shared" si="63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67"/>
        <v>40344.208333333336</v>
      </c>
      <c r="O600" s="13">
        <f t="shared" si="68"/>
        <v>40373.208333333336</v>
      </c>
      <c r="P600" t="b">
        <v>0</v>
      </c>
      <c r="Q600" t="b">
        <v>0</v>
      </c>
      <c r="R600" t="s">
        <v>23</v>
      </c>
      <c r="S600" s="8" t="str">
        <f t="shared" si="65"/>
        <v>music</v>
      </c>
      <c r="T600" s="9" t="str">
        <f t="shared" si="69"/>
        <v>rock</v>
      </c>
      <c r="V600" s="17">
        <f>IF(G600="successful",IF(H600&gt;='Statistical Analysis'!$D$16,"Outlier",0),0)</f>
        <v>0</v>
      </c>
      <c r="W600" s="17">
        <f>IF(G600="failed",IF(H600&gt;='Statistical Analysis'!$E$16,"Outlier",0),0)</f>
        <v>0</v>
      </c>
      <c r="Y600" s="25">
        <f>IF(G600="successful",((H600-'Statistical Analysis'!$D$4)/'Statistical Analysis'!$D$9),0)</f>
        <v>1.23029460593212</v>
      </c>
      <c r="Z600" s="14">
        <f>IF(G600="failed",((H600-'Statistical Analysis'!$E$4)/'Statistical Analysis'!$E$9),0)</f>
        <v>0</v>
      </c>
      <c r="AC600" s="17">
        <f t="shared" si="66"/>
        <v>0.96666666666666667</v>
      </c>
    </row>
    <row r="601" spans="1:29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64"/>
        <v>3.6436208125445471E-2</v>
      </c>
      <c r="G601" t="s">
        <v>14</v>
      </c>
      <c r="H601">
        <v>82</v>
      </c>
      <c r="I601" s="6">
        <f t="shared" si="63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67"/>
        <v>42047.25</v>
      </c>
      <c r="O601" s="13">
        <f t="shared" si="68"/>
        <v>42055.25</v>
      </c>
      <c r="P601" t="b">
        <v>0</v>
      </c>
      <c r="Q601" t="b">
        <v>0</v>
      </c>
      <c r="R601" t="s">
        <v>42</v>
      </c>
      <c r="S601" s="8" t="str">
        <f t="shared" si="65"/>
        <v>film &amp; video</v>
      </c>
      <c r="T601" s="9" t="str">
        <f t="shared" si="69"/>
        <v>documentary</v>
      </c>
      <c r="V601" s="17">
        <f>IF(G601="successful",IF(H601&gt;='Statistical Analysis'!$D$16,"Outlier",0),0)</f>
        <v>0</v>
      </c>
      <c r="W601" s="17">
        <f>IF(G601="failed",IF(H601&gt;='Statistical Analysis'!$E$16,"Outlier",0),0)</f>
        <v>0</v>
      </c>
      <c r="Y601" s="25">
        <f>IF(G601="successful",((H601-'Statistical Analysis'!$D$4)/'Statistical Analysis'!$D$9),0)</f>
        <v>0</v>
      </c>
      <c r="Z601" s="14">
        <f>IF(G601="failed",((H601-'Statistical Analysis'!$E$4)/'Statistical Analysis'!$E$9),0)</f>
        <v>-0.5246065650376911</v>
      </c>
      <c r="AC601" s="17">
        <f t="shared" si="66"/>
        <v>0.26666666666666666</v>
      </c>
    </row>
    <row r="602" spans="1:29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64"/>
        <v>0.05</v>
      </c>
      <c r="G602" t="s">
        <v>14</v>
      </c>
      <c r="H602">
        <v>1</v>
      </c>
      <c r="I602" s="6">
        <f t="shared" si="63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67"/>
        <v>41485.208333333336</v>
      </c>
      <c r="O602" s="13">
        <f t="shared" si="68"/>
        <v>41497.208333333336</v>
      </c>
      <c r="P602" t="b">
        <v>0</v>
      </c>
      <c r="Q602" t="b">
        <v>0</v>
      </c>
      <c r="R602" t="s">
        <v>17</v>
      </c>
      <c r="S602" s="8" t="str">
        <f t="shared" si="65"/>
        <v>food</v>
      </c>
      <c r="T602" s="9" t="str">
        <f t="shared" si="69"/>
        <v>food trucks</v>
      </c>
      <c r="V602" s="17">
        <f>IF(G602="successful",IF(H602&gt;='Statistical Analysis'!$D$16,"Outlier",0),0)</f>
        <v>0</v>
      </c>
      <c r="W602" s="17">
        <f>IF(G602="failed",IF(H602&gt;='Statistical Analysis'!$E$16,"Outlier",0),0)</f>
        <v>0</v>
      </c>
      <c r="Y602" s="25">
        <f>IF(G602="successful",((H602-'Statistical Analysis'!$D$4)/'Statistical Analysis'!$D$9),0)</f>
        <v>0</v>
      </c>
      <c r="Z602" s="14">
        <f>IF(G602="failed",((H602-'Statistical Analysis'!$E$4)/'Statistical Analysis'!$E$9),0)</f>
        <v>-0.60898272403947651</v>
      </c>
      <c r="AC602" s="17">
        <f t="shared" si="66"/>
        <v>0.4</v>
      </c>
    </row>
    <row r="603" spans="1:29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64"/>
        <v>2.0663492063492064</v>
      </c>
      <c r="G603" t="s">
        <v>20</v>
      </c>
      <c r="H603">
        <v>194</v>
      </c>
      <c r="I603" s="6">
        <f t="shared" si="63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67"/>
        <v>41789.208333333336</v>
      </c>
      <c r="O603" s="13">
        <f t="shared" si="68"/>
        <v>41806.208333333336</v>
      </c>
      <c r="P603" t="b">
        <v>1</v>
      </c>
      <c r="Q603" t="b">
        <v>0</v>
      </c>
      <c r="R603" t="s">
        <v>65</v>
      </c>
      <c r="S603" s="8" t="str">
        <f t="shared" si="65"/>
        <v>technology</v>
      </c>
      <c r="T603" s="9" t="str">
        <f t="shared" si="69"/>
        <v>wearables</v>
      </c>
      <c r="V603" s="17">
        <f>IF(G603="successful",IF(H603&gt;='Statistical Analysis'!$D$16,"Outlier",0),0)</f>
        <v>0</v>
      </c>
      <c r="W603" s="17">
        <f>IF(G603="failed",IF(H603&gt;='Statistical Analysis'!$E$16,"Outlier",0),0)</f>
        <v>0</v>
      </c>
      <c r="Y603" s="25">
        <f>IF(G603="successful",((H603-'Statistical Analysis'!$D$4)/'Statistical Analysis'!$D$9),0)</f>
        <v>-0.51897338139205085</v>
      </c>
      <c r="Z603" s="14">
        <f>IF(G603="failed",((H603-'Statistical Analysis'!$E$4)/'Statistical Analysis'!$E$9),0)</f>
        <v>0</v>
      </c>
      <c r="AC603" s="17">
        <f t="shared" si="66"/>
        <v>0.56666666666666665</v>
      </c>
    </row>
    <row r="604" spans="1:29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64"/>
        <v>1.2823628691983122</v>
      </c>
      <c r="G604" t="s">
        <v>20</v>
      </c>
      <c r="H604">
        <v>1140</v>
      </c>
      <c r="I604" s="6">
        <f t="shared" si="63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67"/>
        <v>42160.208333333328</v>
      </c>
      <c r="O604" s="13">
        <f t="shared" si="68"/>
        <v>42171.208333333328</v>
      </c>
      <c r="P604" t="b">
        <v>0</v>
      </c>
      <c r="Q604" t="b">
        <v>0</v>
      </c>
      <c r="R604" t="s">
        <v>33</v>
      </c>
      <c r="S604" s="8" t="str">
        <f t="shared" si="65"/>
        <v>theater</v>
      </c>
      <c r="T604" s="9" t="str">
        <f t="shared" si="69"/>
        <v>plays</v>
      </c>
      <c r="V604" s="17">
        <f>IF(G604="successful",IF(H604&gt;='Statistical Analysis'!$D$16,"Outlier",0),0)</f>
        <v>0</v>
      </c>
      <c r="W604" s="17">
        <f>IF(G604="failed",IF(H604&gt;='Statistical Analysis'!$E$16,"Outlier",0),0)</f>
        <v>0</v>
      </c>
      <c r="Y604" s="25">
        <f>IF(G604="successful",((H604-'Statistical Analysis'!$D$4)/'Statistical Analysis'!$D$9),0)</f>
        <v>0.22811804795723392</v>
      </c>
      <c r="Z604" s="14">
        <f>IF(G604="failed",((H604-'Statistical Analysis'!$E$4)/'Statistical Analysis'!$E$9),0)</f>
        <v>0</v>
      </c>
      <c r="AC604" s="17">
        <f t="shared" si="66"/>
        <v>0.36666666666666664</v>
      </c>
    </row>
    <row r="605" spans="1:29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64"/>
        <v>1.1966037735849056</v>
      </c>
      <c r="G605" t="s">
        <v>20</v>
      </c>
      <c r="H605">
        <v>102</v>
      </c>
      <c r="I605" s="6">
        <f t="shared" si="63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67"/>
        <v>43573.208333333328</v>
      </c>
      <c r="O605" s="13">
        <f t="shared" si="68"/>
        <v>43600.208333333328</v>
      </c>
      <c r="P605" t="b">
        <v>0</v>
      </c>
      <c r="Q605" t="b">
        <v>0</v>
      </c>
      <c r="R605" t="s">
        <v>33</v>
      </c>
      <c r="S605" s="8" t="str">
        <f t="shared" si="65"/>
        <v>theater</v>
      </c>
      <c r="T605" s="9" t="str">
        <f t="shared" si="69"/>
        <v>plays</v>
      </c>
      <c r="V605" s="17">
        <f>IF(G605="successful",IF(H605&gt;='Statistical Analysis'!$D$16,"Outlier",0),0)</f>
        <v>0</v>
      </c>
      <c r="W605" s="17">
        <f>IF(G605="failed",IF(H605&gt;='Statistical Analysis'!$E$16,"Outlier",0),0)</f>
        <v>0</v>
      </c>
      <c r="Y605" s="25">
        <f>IF(G605="successful",((H605-'Statistical Analysis'!$D$4)/'Statistical Analysis'!$D$9),0)</f>
        <v>-0.59162920750212922</v>
      </c>
      <c r="Z605" s="14">
        <f>IF(G605="failed",((H605-'Statistical Analysis'!$E$4)/'Statistical Analysis'!$E$9),0)</f>
        <v>0</v>
      </c>
      <c r="AC605" s="17">
        <f t="shared" si="66"/>
        <v>0.9</v>
      </c>
    </row>
    <row r="606" spans="1:29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64"/>
        <v>1.7073055242390078</v>
      </c>
      <c r="G606" t="s">
        <v>20</v>
      </c>
      <c r="H606">
        <v>2857</v>
      </c>
      <c r="I606" s="6">
        <f t="shared" si="63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67"/>
        <v>40565.25</v>
      </c>
      <c r="O606" s="13">
        <f t="shared" si="68"/>
        <v>40586.25</v>
      </c>
      <c r="P606" t="b">
        <v>0</v>
      </c>
      <c r="Q606" t="b">
        <v>0</v>
      </c>
      <c r="R606" t="s">
        <v>33</v>
      </c>
      <c r="S606" s="8" t="str">
        <f t="shared" si="65"/>
        <v>theater</v>
      </c>
      <c r="T606" s="9" t="str">
        <f t="shared" si="69"/>
        <v>plays</v>
      </c>
      <c r="V606" s="17">
        <f>IF(G606="successful",IF(H606&gt;='Statistical Analysis'!$D$16,"Outlier",0),0)</f>
        <v>0</v>
      </c>
      <c r="W606" s="17">
        <f>IF(G606="failed",IF(H606&gt;='Statistical Analysis'!$E$16,"Outlier",0),0)</f>
        <v>0</v>
      </c>
      <c r="Y606" s="25">
        <f>IF(G606="successful",((H606-'Statistical Analysis'!$D$4)/'Statistical Analysis'!$D$9),0)</f>
        <v>1.584096889598589</v>
      </c>
      <c r="Z606" s="14">
        <f>IF(G606="failed",((H606-'Statistical Analysis'!$E$4)/'Statistical Analysis'!$E$9),0)</f>
        <v>0</v>
      </c>
      <c r="AC606" s="17">
        <f t="shared" si="66"/>
        <v>0.7</v>
      </c>
    </row>
    <row r="607" spans="1:29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64"/>
        <v>1.8721212121212121</v>
      </c>
      <c r="G607" t="s">
        <v>20</v>
      </c>
      <c r="H607">
        <v>107</v>
      </c>
      <c r="I607" s="6">
        <f t="shared" si="63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67"/>
        <v>42280.208333333328</v>
      </c>
      <c r="O607" s="13">
        <f t="shared" si="68"/>
        <v>42321.25</v>
      </c>
      <c r="P607" t="b">
        <v>0</v>
      </c>
      <c r="Q607" t="b">
        <v>0</v>
      </c>
      <c r="R607" t="s">
        <v>68</v>
      </c>
      <c r="S607" s="8" t="str">
        <f t="shared" si="65"/>
        <v>publishing</v>
      </c>
      <c r="T607" s="9" t="str">
        <f t="shared" si="69"/>
        <v>nonfiction</v>
      </c>
      <c r="V607" s="17">
        <f>IF(G607="successful",IF(H607&gt;='Statistical Analysis'!$D$16,"Outlier",0),0)</f>
        <v>0</v>
      </c>
      <c r="W607" s="17">
        <f>IF(G607="failed",IF(H607&gt;='Statistical Analysis'!$E$16,"Outlier",0),0)</f>
        <v>0</v>
      </c>
      <c r="Y607" s="25">
        <f>IF(G607="successful",((H607-'Statistical Analysis'!$D$4)/'Statistical Analysis'!$D$9),0)</f>
        <v>-0.58768052130049453</v>
      </c>
      <c r="Z607" s="14">
        <f>IF(G607="failed",((H607-'Statistical Analysis'!$E$4)/'Statistical Analysis'!$E$9),0)</f>
        <v>0</v>
      </c>
      <c r="AC607" s="17">
        <f t="shared" si="66"/>
        <v>1.3680555555557172</v>
      </c>
    </row>
    <row r="608" spans="1:29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64"/>
        <v>1.8838235294117647</v>
      </c>
      <c r="G608" t="s">
        <v>20</v>
      </c>
      <c r="H608">
        <v>160</v>
      </c>
      <c r="I608" s="6">
        <f t="shared" si="63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67"/>
        <v>42436.25</v>
      </c>
      <c r="O608" s="13">
        <f t="shared" si="68"/>
        <v>42447.208333333328</v>
      </c>
      <c r="P608" t="b">
        <v>0</v>
      </c>
      <c r="Q608" t="b">
        <v>0</v>
      </c>
      <c r="R608" t="s">
        <v>23</v>
      </c>
      <c r="S608" s="8" t="str">
        <f t="shared" si="65"/>
        <v>music</v>
      </c>
      <c r="T608" s="9" t="str">
        <f t="shared" si="69"/>
        <v>rock</v>
      </c>
      <c r="V608" s="17">
        <f>IF(G608="successful",IF(H608&gt;='Statistical Analysis'!$D$16,"Outlier",0),0)</f>
        <v>0</v>
      </c>
      <c r="W608" s="17">
        <f>IF(G608="failed",IF(H608&gt;='Statistical Analysis'!$E$16,"Outlier",0),0)</f>
        <v>0</v>
      </c>
      <c r="Y608" s="25">
        <f>IF(G608="successful",((H608-'Statistical Analysis'!$D$4)/'Statistical Analysis'!$D$9),0)</f>
        <v>-0.54582444756316673</v>
      </c>
      <c r="Z608" s="14">
        <f>IF(G608="failed",((H608-'Statistical Analysis'!$E$4)/'Statistical Analysis'!$E$9),0)</f>
        <v>0</v>
      </c>
      <c r="AC608" s="17">
        <f t="shared" si="66"/>
        <v>0.36527777777761611</v>
      </c>
    </row>
    <row r="609" spans="1:29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64"/>
        <v>1.3129869186046512</v>
      </c>
      <c r="G609" t="s">
        <v>20</v>
      </c>
      <c r="H609">
        <v>2230</v>
      </c>
      <c r="I609" s="6">
        <f t="shared" si="63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67"/>
        <v>41721.208333333336</v>
      </c>
      <c r="O609" s="13">
        <f t="shared" si="68"/>
        <v>41723.208333333336</v>
      </c>
      <c r="P609" t="b">
        <v>0</v>
      </c>
      <c r="Q609" t="b">
        <v>0</v>
      </c>
      <c r="R609" t="s">
        <v>17</v>
      </c>
      <c r="S609" s="8" t="str">
        <f t="shared" si="65"/>
        <v>food</v>
      </c>
      <c r="T609" s="9" t="str">
        <f t="shared" si="69"/>
        <v>food trucks</v>
      </c>
      <c r="V609" s="17">
        <f>IF(G609="successful",IF(H609&gt;='Statistical Analysis'!$D$16,"Outlier",0),0)</f>
        <v>0</v>
      </c>
      <c r="W609" s="17">
        <f>IF(G609="failed",IF(H609&gt;='Statistical Analysis'!$E$16,"Outlier",0),0)</f>
        <v>0</v>
      </c>
      <c r="Y609" s="25">
        <f>IF(G609="successful",((H609-'Statistical Analysis'!$D$4)/'Statistical Analysis'!$D$9),0)</f>
        <v>1.088931639913598</v>
      </c>
      <c r="Z609" s="14">
        <f>IF(G609="failed",((H609-'Statistical Analysis'!$E$4)/'Statistical Analysis'!$E$9),0)</f>
        <v>0</v>
      </c>
      <c r="AC609" s="17">
        <f t="shared" si="66"/>
        <v>6.6666666666666666E-2</v>
      </c>
    </row>
    <row r="610" spans="1:29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64"/>
        <v>2.8397435897435899</v>
      </c>
      <c r="G610" t="s">
        <v>20</v>
      </c>
      <c r="H610">
        <v>316</v>
      </c>
      <c r="I610" s="6">
        <f t="shared" si="63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67"/>
        <v>43530.25</v>
      </c>
      <c r="O610" s="13">
        <f t="shared" si="68"/>
        <v>43534.25</v>
      </c>
      <c r="P610" t="b">
        <v>0</v>
      </c>
      <c r="Q610" t="b">
        <v>1</v>
      </c>
      <c r="R610" t="s">
        <v>159</v>
      </c>
      <c r="S610" s="8" t="str">
        <f t="shared" si="65"/>
        <v>music</v>
      </c>
      <c r="T610" s="9" t="str">
        <f t="shared" si="69"/>
        <v>jazz</v>
      </c>
      <c r="V610" s="17">
        <f>IF(G610="successful",IF(H610&gt;='Statistical Analysis'!$D$16,"Outlier",0),0)</f>
        <v>0</v>
      </c>
      <c r="W610" s="17">
        <f>IF(G610="failed",IF(H610&gt;='Statistical Analysis'!$E$16,"Outlier",0),0)</f>
        <v>0</v>
      </c>
      <c r="Y610" s="25">
        <f>IF(G610="successful",((H610-'Statistical Analysis'!$D$4)/'Statistical Analysis'!$D$9),0)</f>
        <v>-0.42262543807216424</v>
      </c>
      <c r="Z610" s="14">
        <f>IF(G610="failed",((H610-'Statistical Analysis'!$E$4)/'Statistical Analysis'!$E$9),0)</f>
        <v>0</v>
      </c>
      <c r="AC610" s="17">
        <f t="shared" si="66"/>
        <v>0.13333333333333333</v>
      </c>
    </row>
    <row r="611" spans="1:29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64"/>
        <v>1.2041999999999999</v>
      </c>
      <c r="G611" t="s">
        <v>20</v>
      </c>
      <c r="H611">
        <v>117</v>
      </c>
      <c r="I611" s="6">
        <f t="shared" si="63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67"/>
        <v>43481.25</v>
      </c>
      <c r="O611" s="13">
        <f t="shared" si="68"/>
        <v>43498.25</v>
      </c>
      <c r="P611" t="b">
        <v>0</v>
      </c>
      <c r="Q611" t="b">
        <v>0</v>
      </c>
      <c r="R611" t="s">
        <v>474</v>
      </c>
      <c r="S611" s="8" t="str">
        <f t="shared" si="65"/>
        <v>film &amp; video</v>
      </c>
      <c r="T611" s="9" t="str">
        <f t="shared" si="69"/>
        <v>science fiction</v>
      </c>
      <c r="V611" s="17">
        <f>IF(G611="successful",IF(H611&gt;='Statistical Analysis'!$D$16,"Outlier",0),0)</f>
        <v>0</v>
      </c>
      <c r="W611" s="17">
        <f>IF(G611="failed",IF(H611&gt;='Statistical Analysis'!$E$16,"Outlier",0),0)</f>
        <v>0</v>
      </c>
      <c r="Y611" s="25">
        <f>IF(G611="successful",((H611-'Statistical Analysis'!$D$4)/'Statistical Analysis'!$D$9),0)</f>
        <v>-0.57978314889722515</v>
      </c>
      <c r="Z611" s="14">
        <f>IF(G611="failed",((H611-'Statistical Analysis'!$E$4)/'Statistical Analysis'!$E$9),0)</f>
        <v>0</v>
      </c>
      <c r="AC611" s="17">
        <f t="shared" si="66"/>
        <v>0.56666666666666665</v>
      </c>
    </row>
    <row r="612" spans="1:29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64"/>
        <v>4.1905607476635511</v>
      </c>
      <c r="G612" t="s">
        <v>20</v>
      </c>
      <c r="H612">
        <v>6406</v>
      </c>
      <c r="I612" s="6">
        <f t="shared" si="63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67"/>
        <v>41259.25</v>
      </c>
      <c r="O612" s="13">
        <f t="shared" si="68"/>
        <v>41273.25</v>
      </c>
      <c r="P612" t="b">
        <v>0</v>
      </c>
      <c r="Q612" t="b">
        <v>0</v>
      </c>
      <c r="R612" t="s">
        <v>33</v>
      </c>
      <c r="S612" s="8" t="str">
        <f t="shared" si="65"/>
        <v>theater</v>
      </c>
      <c r="T612" s="9" t="str">
        <f t="shared" si="69"/>
        <v>plays</v>
      </c>
      <c r="V612" s="17" t="str">
        <f>IF(G612="successful",IF(H612&gt;='Statistical Analysis'!$D$16,"Outlier",0),0)</f>
        <v>Outlier</v>
      </c>
      <c r="W612" s="17">
        <f>IF(G612="failed",IF(H612&gt;='Statistical Analysis'!$E$16,"Outlier",0),0)</f>
        <v>0</v>
      </c>
      <c r="Y612" s="25">
        <f>IF(G612="successful",((H612-'Statistical Analysis'!$D$4)/'Statistical Analysis'!$D$9),0)</f>
        <v>4.3868743555188967</v>
      </c>
      <c r="Z612" s="14">
        <f>IF(G612="failed",((H612-'Statistical Analysis'!$E$4)/'Statistical Analysis'!$E$9),0)</f>
        <v>0</v>
      </c>
      <c r="AC612" s="17">
        <f t="shared" si="66"/>
        <v>0.46666666666666667</v>
      </c>
    </row>
    <row r="613" spans="1:29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64"/>
        <v>0.13853658536585367</v>
      </c>
      <c r="G613" t="s">
        <v>74</v>
      </c>
      <c r="H613">
        <v>15</v>
      </c>
      <c r="I613" s="6">
        <f t="shared" si="63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67"/>
        <v>41480.208333333336</v>
      </c>
      <c r="O613" s="13">
        <f t="shared" si="68"/>
        <v>41492.208333333336</v>
      </c>
      <c r="P613" t="b">
        <v>0</v>
      </c>
      <c r="Q613" t="b">
        <v>0</v>
      </c>
      <c r="R613" t="s">
        <v>33</v>
      </c>
      <c r="S613" s="8" t="str">
        <f t="shared" si="65"/>
        <v>theater</v>
      </c>
      <c r="T613" s="9" t="str">
        <f t="shared" si="69"/>
        <v>plays</v>
      </c>
      <c r="V613" s="17">
        <f>IF(G613="successful",IF(H613&gt;='Statistical Analysis'!$D$16,"Outlier",0),0)</f>
        <v>0</v>
      </c>
      <c r="W613" s="17">
        <f>IF(G613="failed",IF(H613&gt;='Statistical Analysis'!$E$16,"Outlier",0),0)</f>
        <v>0</v>
      </c>
      <c r="Y613" s="25">
        <f>IF(G613="successful",((H613-'Statistical Analysis'!$D$4)/'Statistical Analysis'!$D$9),0)</f>
        <v>0</v>
      </c>
      <c r="Z613" s="14">
        <f>IF(G613="failed",((H613-'Statistical Analysis'!$E$4)/'Statistical Analysis'!$E$9),0)</f>
        <v>0</v>
      </c>
      <c r="AC613" s="17">
        <f t="shared" si="66"/>
        <v>0.4</v>
      </c>
    </row>
    <row r="614" spans="1:29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64"/>
        <v>1.3943548387096774</v>
      </c>
      <c r="G614" t="s">
        <v>20</v>
      </c>
      <c r="H614">
        <v>192</v>
      </c>
      <c r="I614" s="6">
        <f t="shared" si="63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67"/>
        <v>40474.208333333336</v>
      </c>
      <c r="O614" s="13">
        <f t="shared" si="68"/>
        <v>40497.25</v>
      </c>
      <c r="P614" t="b">
        <v>0</v>
      </c>
      <c r="Q614" t="b">
        <v>0</v>
      </c>
      <c r="R614" t="s">
        <v>50</v>
      </c>
      <c r="S614" s="8" t="str">
        <f t="shared" si="65"/>
        <v>music</v>
      </c>
      <c r="T614" s="9" t="str">
        <f t="shared" si="69"/>
        <v>electric music</v>
      </c>
      <c r="V614" s="17">
        <f>IF(G614="successful",IF(H614&gt;='Statistical Analysis'!$D$16,"Outlier",0),0)</f>
        <v>0</v>
      </c>
      <c r="W614" s="17">
        <f>IF(G614="failed",IF(H614&gt;='Statistical Analysis'!$E$16,"Outlier",0),0)</f>
        <v>0</v>
      </c>
      <c r="Y614" s="25">
        <f>IF(G614="successful",((H614-'Statistical Analysis'!$D$4)/'Statistical Analysis'!$D$9),0)</f>
        <v>-0.52055285587270472</v>
      </c>
      <c r="Z614" s="14">
        <f>IF(G614="failed",((H614-'Statistical Analysis'!$E$4)/'Statistical Analysis'!$E$9),0)</f>
        <v>0</v>
      </c>
      <c r="AC614" s="17">
        <f t="shared" si="66"/>
        <v>0.76805555555547467</v>
      </c>
    </row>
    <row r="615" spans="1:29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64"/>
        <v>1.74</v>
      </c>
      <c r="G615" t="s">
        <v>20</v>
      </c>
      <c r="H615">
        <v>26</v>
      </c>
      <c r="I615" s="6">
        <f t="shared" si="63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67"/>
        <v>42973.208333333328</v>
      </c>
      <c r="O615" s="13">
        <f t="shared" si="68"/>
        <v>42982.208333333328</v>
      </c>
      <c r="P615" t="b">
        <v>0</v>
      </c>
      <c r="Q615" t="b">
        <v>0</v>
      </c>
      <c r="R615" t="s">
        <v>33</v>
      </c>
      <c r="S615" s="8" t="str">
        <f t="shared" si="65"/>
        <v>theater</v>
      </c>
      <c r="T615" s="9" t="str">
        <f t="shared" si="69"/>
        <v>plays</v>
      </c>
      <c r="V615" s="17">
        <f>IF(G615="successful",IF(H615&gt;='Statistical Analysis'!$D$16,"Outlier",0),0)</f>
        <v>0</v>
      </c>
      <c r="W615" s="17">
        <f>IF(G615="failed",IF(H615&gt;='Statistical Analysis'!$E$16,"Outlier",0),0)</f>
        <v>0</v>
      </c>
      <c r="Y615" s="25">
        <f>IF(G615="successful",((H615-'Statistical Analysis'!$D$4)/'Statistical Analysis'!$D$9),0)</f>
        <v>-0.6516492377669767</v>
      </c>
      <c r="Z615" s="14">
        <f>IF(G615="failed",((H615-'Statistical Analysis'!$E$4)/'Statistical Analysis'!$E$9),0)</f>
        <v>0</v>
      </c>
      <c r="AC615" s="17">
        <f t="shared" si="66"/>
        <v>0.3</v>
      </c>
    </row>
    <row r="616" spans="1:29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64"/>
        <v>1.5549056603773586</v>
      </c>
      <c r="G616" t="s">
        <v>20</v>
      </c>
      <c r="H616">
        <v>723</v>
      </c>
      <c r="I616" s="6">
        <f t="shared" si="63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67"/>
        <v>42746.25</v>
      </c>
      <c r="O616" s="13">
        <f t="shared" si="68"/>
        <v>42764.25</v>
      </c>
      <c r="P616" t="b">
        <v>0</v>
      </c>
      <c r="Q616" t="b">
        <v>0</v>
      </c>
      <c r="R616" t="s">
        <v>33</v>
      </c>
      <c r="S616" s="8" t="str">
        <f t="shared" si="65"/>
        <v>theater</v>
      </c>
      <c r="T616" s="9" t="str">
        <f t="shared" si="69"/>
        <v>plays</v>
      </c>
      <c r="V616" s="17">
        <f>IF(G616="successful",IF(H616&gt;='Statistical Analysis'!$D$16,"Outlier",0),0)</f>
        <v>0</v>
      </c>
      <c r="W616" s="17">
        <f>IF(G616="failed",IF(H616&gt;='Statistical Analysis'!$E$16,"Outlier",0),0)</f>
        <v>0</v>
      </c>
      <c r="Y616" s="25">
        <f>IF(G616="successful",((H616-'Statistical Analysis'!$D$4)/'Statistical Analysis'!$D$9),0)</f>
        <v>-0.10120238125909985</v>
      </c>
      <c r="Z616" s="14">
        <f>IF(G616="failed",((H616-'Statistical Analysis'!$E$4)/'Statistical Analysis'!$E$9),0)</f>
        <v>0</v>
      </c>
      <c r="AC616" s="17">
        <f t="shared" si="66"/>
        <v>0.6</v>
      </c>
    </row>
    <row r="617" spans="1:29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64"/>
        <v>1.7044705882352942</v>
      </c>
      <c r="G617" t="s">
        <v>20</v>
      </c>
      <c r="H617">
        <v>170</v>
      </c>
      <c r="I617" s="6">
        <f t="shared" si="63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67"/>
        <v>42489.208333333328</v>
      </c>
      <c r="O617" s="13">
        <f t="shared" si="68"/>
        <v>42499.208333333328</v>
      </c>
      <c r="P617" t="b">
        <v>0</v>
      </c>
      <c r="Q617" t="b">
        <v>0</v>
      </c>
      <c r="R617" t="s">
        <v>33</v>
      </c>
      <c r="S617" s="8" t="str">
        <f t="shared" si="65"/>
        <v>theater</v>
      </c>
      <c r="T617" s="9" t="str">
        <f t="shared" si="69"/>
        <v>plays</v>
      </c>
      <c r="V617" s="17">
        <f>IF(G617="successful",IF(H617&gt;='Statistical Analysis'!$D$16,"Outlier",0),0)</f>
        <v>0</v>
      </c>
      <c r="W617" s="17">
        <f>IF(G617="failed",IF(H617&gt;='Statistical Analysis'!$E$16,"Outlier",0),0)</f>
        <v>0</v>
      </c>
      <c r="Y617" s="25">
        <f>IF(G617="successful",((H617-'Statistical Analysis'!$D$4)/'Statistical Analysis'!$D$9),0)</f>
        <v>-0.53792707515989735</v>
      </c>
      <c r="Z617" s="14">
        <f>IF(G617="failed",((H617-'Statistical Analysis'!$E$4)/'Statistical Analysis'!$E$9),0)</f>
        <v>0</v>
      </c>
      <c r="AC617" s="17">
        <f t="shared" si="66"/>
        <v>0.33333333333333331</v>
      </c>
    </row>
    <row r="618" spans="1:29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64"/>
        <v>1.8951562500000001</v>
      </c>
      <c r="G618" t="s">
        <v>20</v>
      </c>
      <c r="H618">
        <v>238</v>
      </c>
      <c r="I618" s="6">
        <f t="shared" si="63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67"/>
        <v>41537.208333333336</v>
      </c>
      <c r="O618" s="13">
        <f t="shared" si="68"/>
        <v>41538.208333333336</v>
      </c>
      <c r="P618" t="b">
        <v>0</v>
      </c>
      <c r="Q618" t="b">
        <v>1</v>
      </c>
      <c r="R618" t="s">
        <v>60</v>
      </c>
      <c r="S618" s="8" t="str">
        <f t="shared" si="65"/>
        <v>music</v>
      </c>
      <c r="T618" s="9" t="str">
        <f t="shared" si="69"/>
        <v>indie rock</v>
      </c>
      <c r="V618" s="17">
        <f>IF(G618="successful",IF(H618&gt;='Statistical Analysis'!$D$16,"Outlier",0),0)</f>
        <v>0</v>
      </c>
      <c r="W618" s="17">
        <f>IF(G618="failed",IF(H618&gt;='Statistical Analysis'!$E$16,"Outlier",0),0)</f>
        <v>0</v>
      </c>
      <c r="Y618" s="25">
        <f>IF(G618="successful",((H618-'Statistical Analysis'!$D$4)/'Statistical Analysis'!$D$9),0)</f>
        <v>-0.48422494281766548</v>
      </c>
      <c r="Z618" s="14">
        <f>IF(G618="failed",((H618-'Statistical Analysis'!$E$4)/'Statistical Analysis'!$E$9),0)</f>
        <v>0</v>
      </c>
      <c r="AC618" s="17">
        <f t="shared" si="66"/>
        <v>3.3333333333333333E-2</v>
      </c>
    </row>
    <row r="619" spans="1:29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64"/>
        <v>2.4971428571428573</v>
      </c>
      <c r="G619" t="s">
        <v>20</v>
      </c>
      <c r="H619">
        <v>55</v>
      </c>
      <c r="I619" s="6">
        <f t="shared" si="63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67"/>
        <v>41794.208333333336</v>
      </c>
      <c r="O619" s="13">
        <f t="shared" si="68"/>
        <v>41804.208333333336</v>
      </c>
      <c r="P619" t="b">
        <v>0</v>
      </c>
      <c r="Q619" t="b">
        <v>0</v>
      </c>
      <c r="R619" t="s">
        <v>33</v>
      </c>
      <c r="S619" s="8" t="str">
        <f t="shared" si="65"/>
        <v>theater</v>
      </c>
      <c r="T619" s="9" t="str">
        <f t="shared" si="69"/>
        <v>plays</v>
      </c>
      <c r="V619" s="17">
        <f>IF(G619="successful",IF(H619&gt;='Statistical Analysis'!$D$16,"Outlier",0),0)</f>
        <v>0</v>
      </c>
      <c r="W619" s="17">
        <f>IF(G619="failed",IF(H619&gt;='Statistical Analysis'!$E$16,"Outlier",0),0)</f>
        <v>0</v>
      </c>
      <c r="Y619" s="25">
        <f>IF(G619="successful",((H619-'Statistical Analysis'!$D$4)/'Statistical Analysis'!$D$9),0)</f>
        <v>-0.6287468577974954</v>
      </c>
      <c r="Z619" s="14">
        <f>IF(G619="failed",((H619-'Statistical Analysis'!$E$4)/'Statistical Analysis'!$E$9),0)</f>
        <v>0</v>
      </c>
      <c r="AC619" s="17">
        <f t="shared" si="66"/>
        <v>0.33333333333333331</v>
      </c>
    </row>
    <row r="620" spans="1:29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64"/>
        <v>0.48860523665659616</v>
      </c>
      <c r="G620" t="s">
        <v>14</v>
      </c>
      <c r="H620">
        <v>1198</v>
      </c>
      <c r="I620" s="6">
        <f t="shared" si="63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67"/>
        <v>41396.208333333336</v>
      </c>
      <c r="O620" s="13">
        <f t="shared" si="68"/>
        <v>41417.208333333336</v>
      </c>
      <c r="P620" t="b">
        <v>0</v>
      </c>
      <c r="Q620" t="b">
        <v>0</v>
      </c>
      <c r="R620" t="s">
        <v>68</v>
      </c>
      <c r="S620" s="8" t="str">
        <f t="shared" si="65"/>
        <v>publishing</v>
      </c>
      <c r="T620" s="9" t="str">
        <f t="shared" si="69"/>
        <v>nonfiction</v>
      </c>
      <c r="V620" s="17">
        <f>IF(G620="successful",IF(H620&gt;='Statistical Analysis'!$D$16,"Outlier",0),0)</f>
        <v>0</v>
      </c>
      <c r="W620" s="17">
        <f>IF(G620="failed",IF(H620&gt;='Statistical Analysis'!$E$16,"Outlier",0),0)</f>
        <v>0</v>
      </c>
      <c r="Y620" s="25">
        <f>IF(G620="successful",((H620-'Statistical Analysis'!$D$4)/'Statistical Analysis'!$D$9),0)</f>
        <v>0</v>
      </c>
      <c r="Z620" s="14">
        <f>IF(G620="failed",((H620-'Statistical Analysis'!$E$4)/'Statistical Analysis'!$E$9),0)</f>
        <v>0.63790940343135161</v>
      </c>
      <c r="AC620" s="17">
        <f t="shared" si="66"/>
        <v>0.7</v>
      </c>
    </row>
    <row r="621" spans="1:29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64"/>
        <v>0.28461970393057684</v>
      </c>
      <c r="G621" t="s">
        <v>14</v>
      </c>
      <c r="H621">
        <v>648</v>
      </c>
      <c r="I621" s="6">
        <f t="shared" si="63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67"/>
        <v>40669.208333333336</v>
      </c>
      <c r="O621" s="13">
        <f t="shared" si="68"/>
        <v>40670.208333333336</v>
      </c>
      <c r="P621" t="b">
        <v>1</v>
      </c>
      <c r="Q621" t="b">
        <v>1</v>
      </c>
      <c r="R621" t="s">
        <v>33</v>
      </c>
      <c r="S621" s="8" t="str">
        <f t="shared" si="65"/>
        <v>theater</v>
      </c>
      <c r="T621" s="9" t="str">
        <f t="shared" si="69"/>
        <v>plays</v>
      </c>
      <c r="V621" s="17">
        <f>IF(G621="successful",IF(H621&gt;='Statistical Analysis'!$D$16,"Outlier",0),0)</f>
        <v>0</v>
      </c>
      <c r="W621" s="17">
        <f>IF(G621="failed",IF(H621&gt;='Statistical Analysis'!$E$16,"Outlier",0),0)</f>
        <v>0</v>
      </c>
      <c r="Y621" s="25">
        <f>IF(G621="successful",((H621-'Statistical Analysis'!$D$4)/'Statistical Analysis'!$D$9),0)</f>
        <v>0</v>
      </c>
      <c r="Z621" s="14">
        <f>IF(G621="failed",((H621-'Statistical Analysis'!$E$4)/'Statistical Analysis'!$E$9),0)</f>
        <v>6.4984866999475685E-2</v>
      </c>
      <c r="AC621" s="17">
        <f t="shared" si="66"/>
        <v>3.3333333333333333E-2</v>
      </c>
    </row>
    <row r="622" spans="1:29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64"/>
        <v>2.6802325581395348</v>
      </c>
      <c r="G622" t="s">
        <v>20</v>
      </c>
      <c r="H622">
        <v>128</v>
      </c>
      <c r="I622" s="6">
        <f t="shared" si="63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67"/>
        <v>42559.208333333328</v>
      </c>
      <c r="O622" s="13">
        <f t="shared" si="68"/>
        <v>42563.208333333328</v>
      </c>
      <c r="P622" t="b">
        <v>0</v>
      </c>
      <c r="Q622" t="b">
        <v>0</v>
      </c>
      <c r="R622" t="s">
        <v>122</v>
      </c>
      <c r="S622" s="8" t="str">
        <f t="shared" si="65"/>
        <v>photography</v>
      </c>
      <c r="T622" s="9" t="str">
        <f t="shared" si="69"/>
        <v>photography books</v>
      </c>
      <c r="V622" s="17">
        <f>IF(G622="successful",IF(H622&gt;='Statistical Analysis'!$D$16,"Outlier",0),0)</f>
        <v>0</v>
      </c>
      <c r="W622" s="17">
        <f>IF(G622="failed",IF(H622&gt;='Statistical Analysis'!$E$16,"Outlier",0),0)</f>
        <v>0</v>
      </c>
      <c r="Y622" s="25">
        <f>IF(G622="successful",((H622-'Statistical Analysis'!$D$4)/'Statistical Analysis'!$D$9),0)</f>
        <v>-0.57109603925362884</v>
      </c>
      <c r="Z622" s="14">
        <f>IF(G622="failed",((H622-'Statistical Analysis'!$E$4)/'Statistical Analysis'!$E$9),0)</f>
        <v>0</v>
      </c>
      <c r="AC622" s="17">
        <f t="shared" si="66"/>
        <v>0.13333333333333333</v>
      </c>
    </row>
    <row r="623" spans="1:29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64"/>
        <v>6.1980078125000002</v>
      </c>
      <c r="G623" t="s">
        <v>20</v>
      </c>
      <c r="H623">
        <v>2144</v>
      </c>
      <c r="I623" s="6">
        <f t="shared" si="63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67"/>
        <v>42626.208333333328</v>
      </c>
      <c r="O623" s="13">
        <f t="shared" si="68"/>
        <v>42631.208333333328</v>
      </c>
      <c r="P623" t="b">
        <v>0</v>
      </c>
      <c r="Q623" t="b">
        <v>0</v>
      </c>
      <c r="R623" t="s">
        <v>33</v>
      </c>
      <c r="S623" s="8" t="str">
        <f t="shared" si="65"/>
        <v>theater</v>
      </c>
      <c r="T623" s="9" t="str">
        <f t="shared" si="69"/>
        <v>plays</v>
      </c>
      <c r="V623" s="17">
        <f>IF(G623="successful",IF(H623&gt;='Statistical Analysis'!$D$16,"Outlier",0),0)</f>
        <v>0</v>
      </c>
      <c r="W623" s="17">
        <f>IF(G623="failed",IF(H623&gt;='Statistical Analysis'!$E$16,"Outlier",0),0)</f>
        <v>0</v>
      </c>
      <c r="Y623" s="25">
        <f>IF(G623="successful",((H623-'Statistical Analysis'!$D$4)/'Statistical Analysis'!$D$9),0)</f>
        <v>1.0210142372454811</v>
      </c>
      <c r="Z623" s="14">
        <f>IF(G623="failed",((H623-'Statistical Analysis'!$E$4)/'Statistical Analysis'!$E$9),0)</f>
        <v>0</v>
      </c>
      <c r="AC623" s="17">
        <f t="shared" si="66"/>
        <v>0.16666666666666666</v>
      </c>
    </row>
    <row r="624" spans="1:29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64"/>
        <v>3.1301587301587303E-2</v>
      </c>
      <c r="G624" t="s">
        <v>14</v>
      </c>
      <c r="H624">
        <v>64</v>
      </c>
      <c r="I624" s="6">
        <f t="shared" si="63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67"/>
        <v>43205.208333333328</v>
      </c>
      <c r="O624" s="13">
        <f t="shared" si="68"/>
        <v>43231.208333333328</v>
      </c>
      <c r="P624" t="b">
        <v>0</v>
      </c>
      <c r="Q624" t="b">
        <v>0</v>
      </c>
      <c r="R624" t="s">
        <v>60</v>
      </c>
      <c r="S624" s="8" t="str">
        <f t="shared" si="65"/>
        <v>music</v>
      </c>
      <c r="T624" s="9" t="str">
        <f t="shared" si="69"/>
        <v>indie rock</v>
      </c>
      <c r="V624" s="17">
        <f>IF(G624="successful",IF(H624&gt;='Statistical Analysis'!$D$16,"Outlier",0),0)</f>
        <v>0</v>
      </c>
      <c r="W624" s="17">
        <f>IF(G624="failed",IF(H624&gt;='Statistical Analysis'!$E$16,"Outlier",0),0)</f>
        <v>0</v>
      </c>
      <c r="Y624" s="25">
        <f>IF(G624="successful",((H624-'Statistical Analysis'!$D$4)/'Statistical Analysis'!$D$9),0)</f>
        <v>0</v>
      </c>
      <c r="Z624" s="14">
        <f>IF(G624="failed",((H624-'Statistical Analysis'!$E$4)/'Statistical Analysis'!$E$9),0)</f>
        <v>-0.54335682259364348</v>
      </c>
      <c r="AC624" s="17">
        <f t="shared" si="66"/>
        <v>0.8666666666666667</v>
      </c>
    </row>
    <row r="625" spans="1:29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64"/>
        <v>1.5992152704135738</v>
      </c>
      <c r="G625" t="s">
        <v>20</v>
      </c>
      <c r="H625">
        <v>2693</v>
      </c>
      <c r="I625" s="6">
        <f t="shared" si="63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67"/>
        <v>42201.208333333328</v>
      </c>
      <c r="O625" s="13">
        <f t="shared" si="68"/>
        <v>42206.208333333328</v>
      </c>
      <c r="P625" t="b">
        <v>0</v>
      </c>
      <c r="Q625" t="b">
        <v>0</v>
      </c>
      <c r="R625" t="s">
        <v>33</v>
      </c>
      <c r="S625" s="8" t="str">
        <f t="shared" si="65"/>
        <v>theater</v>
      </c>
      <c r="T625" s="9" t="str">
        <f t="shared" si="69"/>
        <v>plays</v>
      </c>
      <c r="V625" s="17">
        <f>IF(G625="successful",IF(H625&gt;='Statistical Analysis'!$D$16,"Outlier",0),0)</f>
        <v>0</v>
      </c>
      <c r="W625" s="17">
        <f>IF(G625="failed",IF(H625&gt;='Statistical Analysis'!$E$16,"Outlier",0),0)</f>
        <v>0</v>
      </c>
      <c r="Y625" s="25">
        <f>IF(G625="successful",((H625-'Statistical Analysis'!$D$4)/'Statistical Analysis'!$D$9),0)</f>
        <v>1.454579982184971</v>
      </c>
      <c r="Z625" s="14">
        <f>IF(G625="failed",((H625-'Statistical Analysis'!$E$4)/'Statistical Analysis'!$E$9),0)</f>
        <v>0</v>
      </c>
      <c r="AC625" s="17">
        <f t="shared" si="66"/>
        <v>0.16666666666666666</v>
      </c>
    </row>
    <row r="626" spans="1:29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64"/>
        <v>2.793921568627451</v>
      </c>
      <c r="G626" t="s">
        <v>20</v>
      </c>
      <c r="H626">
        <v>432</v>
      </c>
      <c r="I626" s="6">
        <f t="shared" si="63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67"/>
        <v>42029.25</v>
      </c>
      <c r="O626" s="13">
        <f t="shared" si="68"/>
        <v>42035.25</v>
      </c>
      <c r="P626" t="b">
        <v>0</v>
      </c>
      <c r="Q626" t="b">
        <v>0</v>
      </c>
      <c r="R626" t="s">
        <v>122</v>
      </c>
      <c r="S626" s="8" t="str">
        <f t="shared" si="65"/>
        <v>photography</v>
      </c>
      <c r="T626" s="9" t="str">
        <f t="shared" si="69"/>
        <v>photography books</v>
      </c>
      <c r="V626" s="17">
        <f>IF(G626="successful",IF(H626&gt;='Statistical Analysis'!$D$16,"Outlier",0),0)</f>
        <v>0</v>
      </c>
      <c r="W626" s="17">
        <f>IF(G626="failed",IF(H626&gt;='Statistical Analysis'!$E$16,"Outlier",0),0)</f>
        <v>0</v>
      </c>
      <c r="Y626" s="25">
        <f>IF(G626="successful",((H626-'Statistical Analysis'!$D$4)/'Statistical Analysis'!$D$9),0)</f>
        <v>-0.33101591819423926</v>
      </c>
      <c r="Z626" s="14">
        <f>IF(G626="failed",((H626-'Statistical Analysis'!$E$4)/'Statistical Analysis'!$E$9),0)</f>
        <v>0</v>
      </c>
      <c r="AC626" s="17">
        <f t="shared" si="66"/>
        <v>0.2</v>
      </c>
    </row>
    <row r="627" spans="1:29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64"/>
        <v>0.77373333333333338</v>
      </c>
      <c r="G627" t="s">
        <v>14</v>
      </c>
      <c r="H627">
        <v>62</v>
      </c>
      <c r="I627" s="6">
        <f t="shared" si="63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67"/>
        <v>43857.25</v>
      </c>
      <c r="O627" s="13">
        <f t="shared" si="68"/>
        <v>43871.25</v>
      </c>
      <c r="P627" t="b">
        <v>0</v>
      </c>
      <c r="Q627" t="b">
        <v>0</v>
      </c>
      <c r="R627" t="s">
        <v>33</v>
      </c>
      <c r="S627" s="8" t="str">
        <f t="shared" si="65"/>
        <v>theater</v>
      </c>
      <c r="T627" s="9" t="str">
        <f t="shared" si="69"/>
        <v>plays</v>
      </c>
      <c r="V627" s="17">
        <f>IF(G627="successful",IF(H627&gt;='Statistical Analysis'!$D$16,"Outlier",0),0)</f>
        <v>0</v>
      </c>
      <c r="W627" s="17">
        <f>IF(G627="failed",IF(H627&gt;='Statistical Analysis'!$E$16,"Outlier",0),0)</f>
        <v>0</v>
      </c>
      <c r="Y627" s="25">
        <f>IF(G627="successful",((H627-'Statistical Analysis'!$D$4)/'Statistical Analysis'!$D$9),0)</f>
        <v>0</v>
      </c>
      <c r="Z627" s="14">
        <f>IF(G627="failed",((H627-'Statistical Analysis'!$E$4)/'Statistical Analysis'!$E$9),0)</f>
        <v>-0.54544018454430476</v>
      </c>
      <c r="AC627" s="17">
        <f t="shared" si="66"/>
        <v>0.46666666666666667</v>
      </c>
    </row>
    <row r="628" spans="1:29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64"/>
        <v>2.0632812500000002</v>
      </c>
      <c r="G628" t="s">
        <v>20</v>
      </c>
      <c r="H628">
        <v>189</v>
      </c>
      <c r="I628" s="6">
        <f t="shared" si="63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67"/>
        <v>40449.208333333336</v>
      </c>
      <c r="O628" s="13">
        <f t="shared" si="68"/>
        <v>40458.208333333336</v>
      </c>
      <c r="P628" t="b">
        <v>0</v>
      </c>
      <c r="Q628" t="b">
        <v>1</v>
      </c>
      <c r="R628" t="s">
        <v>33</v>
      </c>
      <c r="S628" s="8" t="str">
        <f t="shared" si="65"/>
        <v>theater</v>
      </c>
      <c r="T628" s="9" t="str">
        <f t="shared" si="69"/>
        <v>plays</v>
      </c>
      <c r="V628" s="17">
        <f>IF(G628="successful",IF(H628&gt;='Statistical Analysis'!$D$16,"Outlier",0),0)</f>
        <v>0</v>
      </c>
      <c r="W628" s="17">
        <f>IF(G628="failed",IF(H628&gt;='Statistical Analysis'!$E$16,"Outlier",0),0)</f>
        <v>0</v>
      </c>
      <c r="Y628" s="25">
        <f>IF(G628="successful",((H628-'Statistical Analysis'!$D$4)/'Statistical Analysis'!$D$9),0)</f>
        <v>-0.52292206759368554</v>
      </c>
      <c r="Z628" s="14">
        <f>IF(G628="failed",((H628-'Statistical Analysis'!$E$4)/'Statistical Analysis'!$E$9),0)</f>
        <v>0</v>
      </c>
      <c r="AC628" s="17">
        <f t="shared" si="66"/>
        <v>0.3</v>
      </c>
    </row>
    <row r="629" spans="1:29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64"/>
        <v>6.9424999999999999</v>
      </c>
      <c r="G629" t="s">
        <v>20</v>
      </c>
      <c r="H629">
        <v>154</v>
      </c>
      <c r="I629" s="6">
        <f t="shared" si="63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67"/>
        <v>40345.208333333336</v>
      </c>
      <c r="O629" s="13">
        <f t="shared" si="68"/>
        <v>40369.208333333336</v>
      </c>
      <c r="P629" t="b">
        <v>1</v>
      </c>
      <c r="Q629" t="b">
        <v>0</v>
      </c>
      <c r="R629" t="s">
        <v>17</v>
      </c>
      <c r="S629" s="8" t="str">
        <f t="shared" si="65"/>
        <v>food</v>
      </c>
      <c r="T629" s="9" t="str">
        <f t="shared" si="69"/>
        <v>food trucks</v>
      </c>
      <c r="V629" s="17">
        <f>IF(G629="successful",IF(H629&gt;='Statistical Analysis'!$D$16,"Outlier",0),0)</f>
        <v>0</v>
      </c>
      <c r="W629" s="17">
        <f>IF(G629="failed",IF(H629&gt;='Statistical Analysis'!$E$16,"Outlier",0),0)</f>
        <v>0</v>
      </c>
      <c r="Y629" s="25">
        <f>IF(G629="successful",((H629-'Statistical Analysis'!$D$4)/'Statistical Analysis'!$D$9),0)</f>
        <v>-0.55056287100512846</v>
      </c>
      <c r="Z629" s="14">
        <f>IF(G629="failed",((H629-'Statistical Analysis'!$E$4)/'Statistical Analysis'!$E$9),0)</f>
        <v>0</v>
      </c>
      <c r="AC629" s="17">
        <f t="shared" si="66"/>
        <v>0.8</v>
      </c>
    </row>
    <row r="630" spans="1:29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64"/>
        <v>1.5178947368421052</v>
      </c>
      <c r="G630" t="s">
        <v>20</v>
      </c>
      <c r="H630">
        <v>96</v>
      </c>
      <c r="I630" s="6">
        <f t="shared" si="63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67"/>
        <v>40455.208333333336</v>
      </c>
      <c r="O630" s="13">
        <f t="shared" si="68"/>
        <v>40458.208333333336</v>
      </c>
      <c r="P630" t="b">
        <v>0</v>
      </c>
      <c r="Q630" t="b">
        <v>0</v>
      </c>
      <c r="R630" t="s">
        <v>60</v>
      </c>
      <c r="S630" s="8" t="str">
        <f t="shared" si="65"/>
        <v>music</v>
      </c>
      <c r="T630" s="9" t="str">
        <f t="shared" si="69"/>
        <v>indie rock</v>
      </c>
      <c r="V630" s="17">
        <f>IF(G630="successful",IF(H630&gt;='Statistical Analysis'!$D$16,"Outlier",0),0)</f>
        <v>0</v>
      </c>
      <c r="W630" s="17">
        <f>IF(G630="failed",IF(H630&gt;='Statistical Analysis'!$E$16,"Outlier",0),0)</f>
        <v>0</v>
      </c>
      <c r="Y630" s="25">
        <f>IF(G630="successful",((H630-'Statistical Analysis'!$D$4)/'Statistical Analysis'!$D$9),0)</f>
        <v>-0.59636763094409095</v>
      </c>
      <c r="Z630" s="14">
        <f>IF(G630="failed",((H630-'Statistical Analysis'!$E$4)/'Statistical Analysis'!$E$9),0)</f>
        <v>0</v>
      </c>
      <c r="AC630" s="17">
        <f t="shared" si="66"/>
        <v>0.1</v>
      </c>
    </row>
    <row r="631" spans="1:29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64"/>
        <v>0.64582072176949945</v>
      </c>
      <c r="G631" t="s">
        <v>14</v>
      </c>
      <c r="H631">
        <v>750</v>
      </c>
      <c r="I631" s="6">
        <f t="shared" si="63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67"/>
        <v>42557.208333333328</v>
      </c>
      <c r="O631" s="13">
        <f t="shared" si="68"/>
        <v>42559.208333333328</v>
      </c>
      <c r="P631" t="b">
        <v>0</v>
      </c>
      <c r="Q631" t="b">
        <v>1</v>
      </c>
      <c r="R631" t="s">
        <v>33</v>
      </c>
      <c r="S631" s="8" t="str">
        <f t="shared" si="65"/>
        <v>theater</v>
      </c>
      <c r="T631" s="9" t="str">
        <f t="shared" si="69"/>
        <v>plays</v>
      </c>
      <c r="V631" s="17">
        <f>IF(G631="successful",IF(H631&gt;='Statistical Analysis'!$D$16,"Outlier",0),0)</f>
        <v>0</v>
      </c>
      <c r="W631" s="17">
        <f>IF(G631="failed",IF(H631&gt;='Statistical Analysis'!$E$16,"Outlier",0),0)</f>
        <v>0</v>
      </c>
      <c r="Y631" s="25">
        <f>IF(G631="successful",((H631-'Statistical Analysis'!$D$4)/'Statistical Analysis'!$D$9),0)</f>
        <v>0</v>
      </c>
      <c r="Z631" s="14">
        <f>IF(G631="failed",((H631-'Statistical Analysis'!$E$4)/'Statistical Analysis'!$E$9),0)</f>
        <v>0.17123632648320539</v>
      </c>
      <c r="AC631" s="17">
        <f t="shared" si="66"/>
        <v>6.6666666666666666E-2</v>
      </c>
    </row>
    <row r="632" spans="1:29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64"/>
        <v>0.62873684210526315</v>
      </c>
      <c r="G632" t="s">
        <v>74</v>
      </c>
      <c r="H632">
        <v>87</v>
      </c>
      <c r="I632" s="6">
        <f t="shared" si="63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67"/>
        <v>43586.208333333328</v>
      </c>
      <c r="O632" s="13">
        <f t="shared" si="68"/>
        <v>43597.208333333328</v>
      </c>
      <c r="P632" t="b">
        <v>0</v>
      </c>
      <c r="Q632" t="b">
        <v>1</v>
      </c>
      <c r="R632" t="s">
        <v>33</v>
      </c>
      <c r="S632" s="8" t="str">
        <f t="shared" si="65"/>
        <v>theater</v>
      </c>
      <c r="T632" s="9" t="str">
        <f t="shared" si="69"/>
        <v>plays</v>
      </c>
      <c r="V632" s="17">
        <f>IF(G632="successful",IF(H632&gt;='Statistical Analysis'!$D$16,"Outlier",0),0)</f>
        <v>0</v>
      </c>
      <c r="W632" s="17">
        <f>IF(G632="failed",IF(H632&gt;='Statistical Analysis'!$E$16,"Outlier",0),0)</f>
        <v>0</v>
      </c>
      <c r="Y632" s="25">
        <f>IF(G632="successful",((H632-'Statistical Analysis'!$D$4)/'Statistical Analysis'!$D$9),0)</f>
        <v>0</v>
      </c>
      <c r="Z632" s="14">
        <f>IF(G632="failed",((H632-'Statistical Analysis'!$E$4)/'Statistical Analysis'!$E$9),0)</f>
        <v>0</v>
      </c>
      <c r="AC632" s="17">
        <f t="shared" si="66"/>
        <v>0.36666666666666664</v>
      </c>
    </row>
    <row r="633" spans="1:29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64"/>
        <v>3.1039864864864866</v>
      </c>
      <c r="G633" t="s">
        <v>20</v>
      </c>
      <c r="H633">
        <v>3063</v>
      </c>
      <c r="I633" s="6">
        <f t="shared" si="63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67"/>
        <v>43550.208333333328</v>
      </c>
      <c r="O633" s="13">
        <f t="shared" si="68"/>
        <v>43554.208333333328</v>
      </c>
      <c r="P633" t="b">
        <v>0</v>
      </c>
      <c r="Q633" t="b">
        <v>0</v>
      </c>
      <c r="R633" t="s">
        <v>33</v>
      </c>
      <c r="S633" s="8" t="str">
        <f t="shared" si="65"/>
        <v>theater</v>
      </c>
      <c r="T633" s="9" t="str">
        <f t="shared" si="69"/>
        <v>plays</v>
      </c>
      <c r="V633" s="17" t="str">
        <f>IF(G633="successful",IF(H633&gt;='Statistical Analysis'!$D$16,"Outlier",0),0)</f>
        <v>Outlier</v>
      </c>
      <c r="W633" s="17">
        <f>IF(G633="failed",IF(H633&gt;='Statistical Analysis'!$E$16,"Outlier",0),0)</f>
        <v>0</v>
      </c>
      <c r="Y633" s="25">
        <f>IF(G633="successful",((H633-'Statistical Analysis'!$D$4)/'Statistical Analysis'!$D$9),0)</f>
        <v>1.7467827611059383</v>
      </c>
      <c r="Z633" s="14">
        <f>IF(G633="failed",((H633-'Statistical Analysis'!$E$4)/'Statistical Analysis'!$E$9),0)</f>
        <v>0</v>
      </c>
      <c r="AC633" s="17">
        <f t="shared" si="66"/>
        <v>0.13333333333333333</v>
      </c>
    </row>
    <row r="634" spans="1:29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64"/>
        <v>0.42859916782246882</v>
      </c>
      <c r="G634" t="s">
        <v>47</v>
      </c>
      <c r="H634">
        <v>278</v>
      </c>
      <c r="I634" s="6">
        <f t="shared" si="63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67"/>
        <v>41945.208333333336</v>
      </c>
      <c r="O634" s="13">
        <f t="shared" si="68"/>
        <v>41963.25</v>
      </c>
      <c r="P634" t="b">
        <v>0</v>
      </c>
      <c r="Q634" t="b">
        <v>0</v>
      </c>
      <c r="R634" t="s">
        <v>33</v>
      </c>
      <c r="S634" s="8" t="str">
        <f t="shared" si="65"/>
        <v>theater</v>
      </c>
      <c r="T634" s="9" t="str">
        <f t="shared" si="69"/>
        <v>plays</v>
      </c>
      <c r="V634" s="17">
        <f>IF(G634="successful",IF(H634&gt;='Statistical Analysis'!$D$16,"Outlier",0),0)</f>
        <v>0</v>
      </c>
      <c r="W634" s="17">
        <f>IF(G634="failed",IF(H634&gt;='Statistical Analysis'!$E$16,"Outlier",0),0)</f>
        <v>0</v>
      </c>
      <c r="Y634" s="25">
        <f>IF(G634="successful",((H634-'Statistical Analysis'!$D$4)/'Statistical Analysis'!$D$9),0)</f>
        <v>0</v>
      </c>
      <c r="Z634" s="14">
        <f>IF(G634="failed",((H634-'Statistical Analysis'!$E$4)/'Statistical Analysis'!$E$9),0)</f>
        <v>0</v>
      </c>
      <c r="AC634" s="17">
        <f t="shared" si="66"/>
        <v>0.60138888888880804</v>
      </c>
    </row>
    <row r="635" spans="1:29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64"/>
        <v>0.83119402985074631</v>
      </c>
      <c r="G635" t="s">
        <v>14</v>
      </c>
      <c r="H635">
        <v>105</v>
      </c>
      <c r="I635" s="6">
        <f t="shared" si="63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67"/>
        <v>42315.25</v>
      </c>
      <c r="O635" s="13">
        <f t="shared" si="68"/>
        <v>42319.25</v>
      </c>
      <c r="P635" t="b">
        <v>0</v>
      </c>
      <c r="Q635" t="b">
        <v>0</v>
      </c>
      <c r="R635" t="s">
        <v>71</v>
      </c>
      <c r="S635" s="8" t="str">
        <f t="shared" si="65"/>
        <v>film &amp; video</v>
      </c>
      <c r="T635" s="9" t="str">
        <f t="shared" si="69"/>
        <v>animation</v>
      </c>
      <c r="V635" s="17">
        <f>IF(G635="successful",IF(H635&gt;='Statistical Analysis'!$D$16,"Outlier",0),0)</f>
        <v>0</v>
      </c>
      <c r="W635" s="17">
        <f>IF(G635="failed",IF(H635&gt;='Statistical Analysis'!$E$16,"Outlier",0),0)</f>
        <v>0</v>
      </c>
      <c r="Y635" s="25">
        <f>IF(G635="successful",((H635-'Statistical Analysis'!$D$4)/'Statistical Analysis'!$D$9),0)</f>
        <v>0</v>
      </c>
      <c r="Z635" s="14">
        <f>IF(G635="failed",((H635-'Statistical Analysis'!$E$4)/'Statistical Analysis'!$E$9),0)</f>
        <v>-0.5006479026050854</v>
      </c>
      <c r="AC635" s="17">
        <f t="shared" si="66"/>
        <v>0.13333333333333333</v>
      </c>
    </row>
    <row r="636" spans="1:29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64"/>
        <v>0.78531302876480547</v>
      </c>
      <c r="G636" t="s">
        <v>74</v>
      </c>
      <c r="H636">
        <v>1658</v>
      </c>
      <c r="I636" s="6">
        <f t="shared" si="63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67"/>
        <v>42819.208333333328</v>
      </c>
      <c r="O636" s="13">
        <f t="shared" si="68"/>
        <v>42833.208333333328</v>
      </c>
      <c r="P636" t="b">
        <v>0</v>
      </c>
      <c r="Q636" t="b">
        <v>0</v>
      </c>
      <c r="R636" t="s">
        <v>269</v>
      </c>
      <c r="S636" s="8" t="str">
        <f t="shared" si="65"/>
        <v>film &amp; video</v>
      </c>
      <c r="T636" s="9" t="str">
        <f t="shared" si="69"/>
        <v>television</v>
      </c>
      <c r="V636" s="17">
        <f>IF(G636="successful",IF(H636&gt;='Statistical Analysis'!$D$16,"Outlier",0),0)</f>
        <v>0</v>
      </c>
      <c r="W636" s="17">
        <f>IF(G636="failed",IF(H636&gt;='Statistical Analysis'!$E$16,"Outlier",0),0)</f>
        <v>0</v>
      </c>
      <c r="Y636" s="25">
        <f>IF(G636="successful",((H636-'Statistical Analysis'!$D$4)/'Statistical Analysis'!$D$9),0)</f>
        <v>0</v>
      </c>
      <c r="Z636" s="14">
        <f>IF(G636="failed",((H636-'Statistical Analysis'!$E$4)/'Statistical Analysis'!$E$9),0)</f>
        <v>0</v>
      </c>
      <c r="AC636" s="17">
        <f t="shared" si="66"/>
        <v>0.46666666666666667</v>
      </c>
    </row>
    <row r="637" spans="1:29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64"/>
        <v>1.1409352517985611</v>
      </c>
      <c r="G637" t="s">
        <v>20</v>
      </c>
      <c r="H637">
        <v>2266</v>
      </c>
      <c r="I637" s="6">
        <f t="shared" si="63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67"/>
        <v>41314.25</v>
      </c>
      <c r="O637" s="13">
        <f t="shared" si="68"/>
        <v>41346.208333333336</v>
      </c>
      <c r="P637" t="b">
        <v>0</v>
      </c>
      <c r="Q637" t="b">
        <v>0</v>
      </c>
      <c r="R637" t="s">
        <v>269</v>
      </c>
      <c r="S637" s="8" t="str">
        <f t="shared" si="65"/>
        <v>film &amp; video</v>
      </c>
      <c r="T637" s="9" t="str">
        <f t="shared" si="69"/>
        <v>television</v>
      </c>
      <c r="V637" s="17">
        <f>IF(G637="successful",IF(H637&gt;='Statistical Analysis'!$D$16,"Outlier",0),0)</f>
        <v>0</v>
      </c>
      <c r="W637" s="17">
        <f>IF(G637="failed",IF(H637&gt;='Statistical Analysis'!$E$16,"Outlier",0),0)</f>
        <v>0</v>
      </c>
      <c r="Y637" s="25">
        <f>IF(G637="successful",((H637-'Statistical Analysis'!$D$4)/'Statistical Analysis'!$D$9),0)</f>
        <v>1.1173621805653677</v>
      </c>
      <c r="Z637" s="14">
        <f>IF(G637="failed",((H637-'Statistical Analysis'!$E$4)/'Statistical Analysis'!$E$9),0)</f>
        <v>0</v>
      </c>
      <c r="AC637" s="17">
        <f t="shared" si="66"/>
        <v>1.0652777777778586</v>
      </c>
    </row>
    <row r="638" spans="1:29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64"/>
        <v>0.64537683358624176</v>
      </c>
      <c r="G638" t="s">
        <v>14</v>
      </c>
      <c r="H638">
        <v>2604</v>
      </c>
      <c r="I638" s="6">
        <f t="shared" si="63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67"/>
        <v>40926.25</v>
      </c>
      <c r="O638" s="13">
        <f t="shared" si="68"/>
        <v>40971.25</v>
      </c>
      <c r="P638" t="b">
        <v>0</v>
      </c>
      <c r="Q638" t="b">
        <v>1</v>
      </c>
      <c r="R638" t="s">
        <v>71</v>
      </c>
      <c r="S638" s="8" t="str">
        <f t="shared" si="65"/>
        <v>film &amp; video</v>
      </c>
      <c r="T638" s="9" t="str">
        <f t="shared" si="69"/>
        <v>animation</v>
      </c>
      <c r="V638" s="17">
        <f>IF(G638="successful",IF(H638&gt;='Statistical Analysis'!$D$16,"Outlier",0),0)</f>
        <v>0</v>
      </c>
      <c r="W638" s="17" t="str">
        <f>IF(G638="failed",IF(H638&gt;='Statistical Analysis'!$E$16,"Outlier",0),0)</f>
        <v>Outlier</v>
      </c>
      <c r="Y638" s="25">
        <f>IF(G638="successful",((H638-'Statistical Analysis'!$D$4)/'Statistical Analysis'!$D$9),0)</f>
        <v>0</v>
      </c>
      <c r="Z638" s="14">
        <f>IF(G638="failed",((H638-'Statistical Analysis'!$E$4)/'Statistical Analysis'!$E$9),0)</f>
        <v>2.1025128547462923</v>
      </c>
      <c r="AC638" s="17">
        <f t="shared" si="66"/>
        <v>1.5</v>
      </c>
    </row>
    <row r="639" spans="1:29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64"/>
        <v>0.79411764705882348</v>
      </c>
      <c r="G639" t="s">
        <v>14</v>
      </c>
      <c r="H639">
        <v>65</v>
      </c>
      <c r="I639" s="6">
        <f t="shared" si="63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67"/>
        <v>42688.25</v>
      </c>
      <c r="O639" s="13">
        <f t="shared" si="68"/>
        <v>42696.25</v>
      </c>
      <c r="P639" t="b">
        <v>0</v>
      </c>
      <c r="Q639" t="b">
        <v>0</v>
      </c>
      <c r="R639" t="s">
        <v>33</v>
      </c>
      <c r="S639" s="8" t="str">
        <f t="shared" si="65"/>
        <v>theater</v>
      </c>
      <c r="T639" s="9" t="str">
        <f t="shared" si="69"/>
        <v>plays</v>
      </c>
      <c r="V639" s="17">
        <f>IF(G639="successful",IF(H639&gt;='Statistical Analysis'!$D$16,"Outlier",0),0)</f>
        <v>0</v>
      </c>
      <c r="W639" s="17">
        <f>IF(G639="failed",IF(H639&gt;='Statistical Analysis'!$E$16,"Outlier",0),0)</f>
        <v>0</v>
      </c>
      <c r="Y639" s="25">
        <f>IF(G639="successful",((H639-'Statistical Analysis'!$D$4)/'Statistical Analysis'!$D$9),0)</f>
        <v>0</v>
      </c>
      <c r="Z639" s="14">
        <f>IF(G639="failed",((H639-'Statistical Analysis'!$E$4)/'Statistical Analysis'!$E$9),0)</f>
        <v>-0.54231514161831273</v>
      </c>
      <c r="AC639" s="17">
        <f t="shared" si="66"/>
        <v>0.26666666666666666</v>
      </c>
    </row>
    <row r="640" spans="1:29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64"/>
        <v>0.11419117647058824</v>
      </c>
      <c r="G640" t="s">
        <v>14</v>
      </c>
      <c r="H640">
        <v>94</v>
      </c>
      <c r="I640" s="6">
        <f t="shared" si="63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67"/>
        <v>40386.208333333336</v>
      </c>
      <c r="O640" s="13">
        <f t="shared" si="68"/>
        <v>40398.208333333336</v>
      </c>
      <c r="P640" t="b">
        <v>0</v>
      </c>
      <c r="Q640" t="b">
        <v>1</v>
      </c>
      <c r="R640" t="s">
        <v>33</v>
      </c>
      <c r="S640" s="8" t="str">
        <f t="shared" si="65"/>
        <v>theater</v>
      </c>
      <c r="T640" s="9" t="str">
        <f t="shared" si="69"/>
        <v>plays</v>
      </c>
      <c r="V640" s="17">
        <f>IF(G640="successful",IF(H640&gt;='Statistical Analysis'!$D$16,"Outlier",0),0)</f>
        <v>0</v>
      </c>
      <c r="W640" s="17">
        <f>IF(G640="failed",IF(H640&gt;='Statistical Analysis'!$E$16,"Outlier",0),0)</f>
        <v>0</v>
      </c>
      <c r="Y640" s="25">
        <f>IF(G640="successful",((H640-'Statistical Analysis'!$D$4)/'Statistical Analysis'!$D$9),0)</f>
        <v>0</v>
      </c>
      <c r="Z640" s="14">
        <f>IF(G640="failed",((H640-'Statistical Analysis'!$E$4)/'Statistical Analysis'!$E$9),0)</f>
        <v>-0.51210639333372299</v>
      </c>
      <c r="AC640" s="17">
        <f t="shared" si="66"/>
        <v>0.4</v>
      </c>
    </row>
    <row r="641" spans="1:29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64"/>
        <v>0.56186046511627907</v>
      </c>
      <c r="G641" t="s">
        <v>47</v>
      </c>
      <c r="H641">
        <v>45</v>
      </c>
      <c r="I641" s="6">
        <f t="shared" si="63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67"/>
        <v>43309.208333333328</v>
      </c>
      <c r="O641" s="13">
        <f t="shared" si="68"/>
        <v>43309.208333333328</v>
      </c>
      <c r="P641" t="b">
        <v>0</v>
      </c>
      <c r="Q641" t="b">
        <v>1</v>
      </c>
      <c r="R641" t="s">
        <v>53</v>
      </c>
      <c r="S641" s="8" t="str">
        <f t="shared" si="65"/>
        <v>film &amp; video</v>
      </c>
      <c r="T641" s="9" t="str">
        <f t="shared" si="69"/>
        <v>drama</v>
      </c>
      <c r="V641" s="17">
        <f>IF(G641="successful",IF(H641&gt;='Statistical Analysis'!$D$16,"Outlier",0),0)</f>
        <v>0</v>
      </c>
      <c r="W641" s="17">
        <f>IF(G641="failed",IF(H641&gt;='Statistical Analysis'!$E$16,"Outlier",0),0)</f>
        <v>0</v>
      </c>
      <c r="Y641" s="25">
        <f>IF(G641="successful",((H641-'Statistical Analysis'!$D$4)/'Statistical Analysis'!$D$9),0)</f>
        <v>0</v>
      </c>
      <c r="Z641" s="14">
        <f>IF(G641="failed",((H641-'Statistical Analysis'!$E$4)/'Statistical Analysis'!$E$9),0)</f>
        <v>0</v>
      </c>
      <c r="AC641" s="17">
        <f t="shared" si="66"/>
        <v>0</v>
      </c>
    </row>
    <row r="642" spans="1:29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64"/>
        <v>0.16501669449081802</v>
      </c>
      <c r="G642" t="s">
        <v>14</v>
      </c>
      <c r="H642">
        <v>257</v>
      </c>
      <c r="I642" s="6">
        <f t="shared" ref="I642:I705" si="70"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67"/>
        <v>42387.25</v>
      </c>
      <c r="O642" s="13">
        <f t="shared" si="68"/>
        <v>42390.25</v>
      </c>
      <c r="P642" t="b">
        <v>0</v>
      </c>
      <c r="Q642" t="b">
        <v>0</v>
      </c>
      <c r="R642" t="s">
        <v>33</v>
      </c>
      <c r="S642" s="8" t="str">
        <f t="shared" si="65"/>
        <v>theater</v>
      </c>
      <c r="T642" s="9" t="str">
        <f t="shared" si="69"/>
        <v>plays</v>
      </c>
      <c r="V642" s="17">
        <f>IF(G642="successful",IF(H642&gt;='Statistical Analysis'!$D$16,"Outlier",0),0)</f>
        <v>0</v>
      </c>
      <c r="W642" s="17">
        <f>IF(G642="failed",IF(H642&gt;='Statistical Analysis'!$E$16,"Outlier",0),0)</f>
        <v>0</v>
      </c>
      <c r="Y642" s="25">
        <f>IF(G642="successful",((H642-'Statistical Analysis'!$D$4)/'Statistical Analysis'!$D$9),0)</f>
        <v>0</v>
      </c>
      <c r="Z642" s="14">
        <f>IF(G642="failed",((H642-'Statistical Analysis'!$E$4)/'Statistical Analysis'!$E$9),0)</f>
        <v>-0.34231239435482153</v>
      </c>
      <c r="AC642" s="17">
        <f t="shared" si="66"/>
        <v>0.1</v>
      </c>
    </row>
    <row r="643" spans="1:29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71">E643/D643</f>
        <v>1.1996808510638297</v>
      </c>
      <c r="G643" t="s">
        <v>20</v>
      </c>
      <c r="H643">
        <v>194</v>
      </c>
      <c r="I643" s="6">
        <f t="shared" si="70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si="67"/>
        <v>42786.25</v>
      </c>
      <c r="O643" s="13">
        <f t="shared" si="68"/>
        <v>42814.208333333328</v>
      </c>
      <c r="P643" t="b">
        <v>0</v>
      </c>
      <c r="Q643" t="b">
        <v>0</v>
      </c>
      <c r="R643" t="s">
        <v>33</v>
      </c>
      <c r="S643" s="8" t="str">
        <f t="shared" ref="S643:S706" si="72">LEFT(R643,FIND("/",R643)-1)</f>
        <v>theater</v>
      </c>
      <c r="T643" s="9" t="str">
        <f t="shared" si="69"/>
        <v>plays</v>
      </c>
      <c r="V643" s="17">
        <f>IF(G643="successful",IF(H643&gt;='Statistical Analysis'!$D$16,"Outlier",0),0)</f>
        <v>0</v>
      </c>
      <c r="W643" s="17">
        <f>IF(G643="failed",IF(H643&gt;='Statistical Analysis'!$E$16,"Outlier",0),0)</f>
        <v>0</v>
      </c>
      <c r="Y643" s="25">
        <f>IF(G643="successful",((H643-'Statistical Analysis'!$D$4)/'Statistical Analysis'!$D$9),0)</f>
        <v>-0.51897338139205085</v>
      </c>
      <c r="Z643" s="14">
        <f>IF(G643="failed",((H643-'Statistical Analysis'!$E$4)/'Statistical Analysis'!$E$9),0)</f>
        <v>0</v>
      </c>
      <c r="AC643" s="17">
        <f t="shared" ref="AC643:AC706" si="73">(O643-N643)/30</f>
        <v>0.9319444444442827</v>
      </c>
    </row>
    <row r="644" spans="1:29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71"/>
        <v>1.4545652173913044</v>
      </c>
      <c r="G644" t="s">
        <v>20</v>
      </c>
      <c r="H644">
        <v>129</v>
      </c>
      <c r="I644" s="6">
        <f t="shared" si="7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ref="N644:N707" si="74">(((L644/60)/60)/24)+DATE(1970,1,1)</f>
        <v>43451.25</v>
      </c>
      <c r="O644" s="13">
        <f t="shared" ref="O644:O707" si="75">(((M644/60)/60)/24)+DATE(1970,1,1)</f>
        <v>43460.25</v>
      </c>
      <c r="P644" t="b">
        <v>0</v>
      </c>
      <c r="Q644" t="b">
        <v>0</v>
      </c>
      <c r="R644" t="s">
        <v>65</v>
      </c>
      <c r="S644" s="8" t="str">
        <f t="shared" si="72"/>
        <v>technology</v>
      </c>
      <c r="T644" s="9" t="str">
        <f t="shared" si="69"/>
        <v>wearables</v>
      </c>
      <c r="V644" s="17">
        <f>IF(G644="successful",IF(H644&gt;='Statistical Analysis'!$D$16,"Outlier",0),0)</f>
        <v>0</v>
      </c>
      <c r="W644" s="17">
        <f>IF(G644="failed",IF(H644&gt;='Statistical Analysis'!$E$16,"Outlier",0),0)</f>
        <v>0</v>
      </c>
      <c r="Y644" s="25">
        <f>IF(G644="successful",((H644-'Statistical Analysis'!$D$4)/'Statistical Analysis'!$D$9),0)</f>
        <v>-0.5703063020133019</v>
      </c>
      <c r="Z644" s="14">
        <f>IF(G644="failed",((H644-'Statistical Analysis'!$E$4)/'Statistical Analysis'!$E$9),0)</f>
        <v>0</v>
      </c>
      <c r="AC644" s="17">
        <f t="shared" si="73"/>
        <v>0.3</v>
      </c>
    </row>
    <row r="645" spans="1:29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71"/>
        <v>2.2138255033557046</v>
      </c>
      <c r="G645" t="s">
        <v>20</v>
      </c>
      <c r="H645">
        <v>375</v>
      </c>
      <c r="I645" s="6">
        <f t="shared" si="7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74"/>
        <v>42795.25</v>
      </c>
      <c r="O645" s="13">
        <f t="shared" si="75"/>
        <v>42813.208333333328</v>
      </c>
      <c r="P645" t="b">
        <v>0</v>
      </c>
      <c r="Q645" t="b">
        <v>0</v>
      </c>
      <c r="R645" t="s">
        <v>33</v>
      </c>
      <c r="S645" s="8" t="str">
        <f t="shared" si="72"/>
        <v>theater</v>
      </c>
      <c r="T645" s="9" t="str">
        <f t="shared" ref="T645:T708" si="76">RIGHT(R645,LEN(R645)-FIND("/",R645))</f>
        <v>plays</v>
      </c>
      <c r="V645" s="17">
        <f>IF(G645="successful",IF(H645&gt;='Statistical Analysis'!$D$16,"Outlier",0),0)</f>
        <v>0</v>
      </c>
      <c r="W645" s="17">
        <f>IF(G645="failed",IF(H645&gt;='Statistical Analysis'!$E$16,"Outlier",0),0)</f>
        <v>0</v>
      </c>
      <c r="Y645" s="25">
        <f>IF(G645="successful",((H645-'Statistical Analysis'!$D$4)/'Statistical Analysis'!$D$9),0)</f>
        <v>-0.37603094089287481</v>
      </c>
      <c r="Z645" s="14">
        <f>IF(G645="failed",((H645-'Statistical Analysis'!$E$4)/'Statistical Analysis'!$E$9),0)</f>
        <v>0</v>
      </c>
      <c r="AC645" s="17">
        <f t="shared" si="73"/>
        <v>0.59861111111094945</v>
      </c>
    </row>
    <row r="646" spans="1:29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71"/>
        <v>0.48396694214876035</v>
      </c>
      <c r="G646" t="s">
        <v>14</v>
      </c>
      <c r="H646">
        <v>2928</v>
      </c>
      <c r="I646" s="6">
        <f t="shared" si="70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74"/>
        <v>43452.25</v>
      </c>
      <c r="O646" s="13">
        <f t="shared" si="75"/>
        <v>43468.25</v>
      </c>
      <c r="P646" t="b">
        <v>0</v>
      </c>
      <c r="Q646" t="b">
        <v>0</v>
      </c>
      <c r="R646" t="s">
        <v>33</v>
      </c>
      <c r="S646" s="8" t="str">
        <f t="shared" si="72"/>
        <v>theater</v>
      </c>
      <c r="T646" s="9" t="str">
        <f t="shared" si="76"/>
        <v>plays</v>
      </c>
      <c r="V646" s="17">
        <f>IF(G646="successful",IF(H646&gt;='Statistical Analysis'!$D$16,"Outlier",0),0)</f>
        <v>0</v>
      </c>
      <c r="W646" s="17" t="str">
        <f>IF(G646="failed",IF(H646&gt;='Statistical Analysis'!$E$16,"Outlier",0),0)</f>
        <v>Outlier</v>
      </c>
      <c r="Y646" s="25">
        <f>IF(G646="successful",((H646-'Statistical Analysis'!$D$4)/'Statistical Analysis'!$D$9),0)</f>
        <v>0</v>
      </c>
      <c r="Z646" s="14">
        <f>IF(G646="failed",((H646-'Statistical Analysis'!$E$4)/'Statistical Analysis'!$E$9),0)</f>
        <v>2.4400174907534335</v>
      </c>
      <c r="AC646" s="17">
        <f t="shared" si="73"/>
        <v>0.53333333333333333</v>
      </c>
    </row>
    <row r="647" spans="1:29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71"/>
        <v>0.92911504424778757</v>
      </c>
      <c r="G647" t="s">
        <v>14</v>
      </c>
      <c r="H647">
        <v>4697</v>
      </c>
      <c r="I647" s="6">
        <f t="shared" si="7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74"/>
        <v>43369.208333333328</v>
      </c>
      <c r="O647" s="13">
        <f t="shared" si="75"/>
        <v>43390.208333333328</v>
      </c>
      <c r="P647" t="b">
        <v>0</v>
      </c>
      <c r="Q647" t="b">
        <v>1</v>
      </c>
      <c r="R647" t="s">
        <v>23</v>
      </c>
      <c r="S647" s="8" t="str">
        <f t="shared" si="72"/>
        <v>music</v>
      </c>
      <c r="T647" s="9" t="str">
        <f t="shared" si="76"/>
        <v>rock</v>
      </c>
      <c r="V647" s="17">
        <f>IF(G647="successful",IF(H647&gt;='Statistical Analysis'!$D$16,"Outlier",0),0)</f>
        <v>0</v>
      </c>
      <c r="W647" s="17" t="str">
        <f>IF(G647="failed",IF(H647&gt;='Statistical Analysis'!$E$16,"Outlier",0),0)</f>
        <v>Outlier</v>
      </c>
      <c r="Y647" s="25">
        <f>IF(G647="successful",((H647-'Statistical Analysis'!$D$4)/'Statistical Analysis'!$D$9),0)</f>
        <v>0</v>
      </c>
      <c r="Z647" s="14">
        <f>IF(G647="failed",((H647-'Statistical Analysis'!$E$4)/'Statistical Analysis'!$E$9),0)</f>
        <v>4.2827511361134132</v>
      </c>
      <c r="AC647" s="17">
        <f t="shared" si="73"/>
        <v>0.7</v>
      </c>
    </row>
    <row r="648" spans="1:29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71"/>
        <v>0.88599797365754818</v>
      </c>
      <c r="G648" t="s">
        <v>14</v>
      </c>
      <c r="H648">
        <v>2915</v>
      </c>
      <c r="I648" s="6">
        <f t="shared" si="7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74"/>
        <v>41346.208333333336</v>
      </c>
      <c r="O648" s="13">
        <f t="shared" si="75"/>
        <v>41357.208333333336</v>
      </c>
      <c r="P648" t="b">
        <v>0</v>
      </c>
      <c r="Q648" t="b">
        <v>0</v>
      </c>
      <c r="R648" t="s">
        <v>89</v>
      </c>
      <c r="S648" s="8" t="str">
        <f t="shared" si="72"/>
        <v>games</v>
      </c>
      <c r="T648" s="9" t="str">
        <f t="shared" si="76"/>
        <v>video games</v>
      </c>
      <c r="V648" s="17">
        <f>IF(G648="successful",IF(H648&gt;='Statistical Analysis'!$D$16,"Outlier",0),0)</f>
        <v>0</v>
      </c>
      <c r="W648" s="17" t="str">
        <f>IF(G648="failed",IF(H648&gt;='Statistical Analysis'!$E$16,"Outlier",0),0)</f>
        <v>Outlier</v>
      </c>
      <c r="Y648" s="25">
        <f>IF(G648="successful",((H648-'Statistical Analysis'!$D$4)/'Statistical Analysis'!$D$9),0)</f>
        <v>0</v>
      </c>
      <c r="Z648" s="14">
        <f>IF(G648="failed",((H648-'Statistical Analysis'!$E$4)/'Statistical Analysis'!$E$9),0)</f>
        <v>2.4264756380741348</v>
      </c>
      <c r="AC648" s="17">
        <f t="shared" si="73"/>
        <v>0.36666666666666664</v>
      </c>
    </row>
    <row r="649" spans="1:29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71"/>
        <v>0.41399999999999998</v>
      </c>
      <c r="G649" t="s">
        <v>14</v>
      </c>
      <c r="H649">
        <v>18</v>
      </c>
      <c r="I649" s="6">
        <f t="shared" si="70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74"/>
        <v>43199.208333333328</v>
      </c>
      <c r="O649" s="13">
        <f t="shared" si="75"/>
        <v>43223.208333333328</v>
      </c>
      <c r="P649" t="b">
        <v>0</v>
      </c>
      <c r="Q649" t="b">
        <v>0</v>
      </c>
      <c r="R649" t="s">
        <v>206</v>
      </c>
      <c r="S649" s="8" t="str">
        <f t="shared" si="72"/>
        <v>publishing</v>
      </c>
      <c r="T649" s="9" t="str">
        <f t="shared" si="76"/>
        <v>translations</v>
      </c>
      <c r="V649" s="17">
        <f>IF(G649="successful",IF(H649&gt;='Statistical Analysis'!$D$16,"Outlier",0),0)</f>
        <v>0</v>
      </c>
      <c r="W649" s="17">
        <f>IF(G649="failed",IF(H649&gt;='Statistical Analysis'!$E$16,"Outlier",0),0)</f>
        <v>0</v>
      </c>
      <c r="Y649" s="25">
        <f>IF(G649="successful",((H649-'Statistical Analysis'!$D$4)/'Statistical Analysis'!$D$9),0)</f>
        <v>0</v>
      </c>
      <c r="Z649" s="14">
        <f>IF(G649="failed",((H649-'Statistical Analysis'!$E$4)/'Statistical Analysis'!$E$9),0)</f>
        <v>-0.59127414745885487</v>
      </c>
      <c r="AC649" s="17">
        <f t="shared" si="73"/>
        <v>0.8</v>
      </c>
    </row>
    <row r="650" spans="1:29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71"/>
        <v>0.63056795131845844</v>
      </c>
      <c r="G650" t="s">
        <v>74</v>
      </c>
      <c r="H650">
        <v>723</v>
      </c>
      <c r="I650" s="6">
        <f t="shared" si="7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74"/>
        <v>42922.208333333328</v>
      </c>
      <c r="O650" s="13">
        <f t="shared" si="75"/>
        <v>42940.208333333328</v>
      </c>
      <c r="P650" t="b">
        <v>1</v>
      </c>
      <c r="Q650" t="b">
        <v>0</v>
      </c>
      <c r="R650" t="s">
        <v>17</v>
      </c>
      <c r="S650" s="8" t="str">
        <f t="shared" si="72"/>
        <v>food</v>
      </c>
      <c r="T650" s="9" t="str">
        <f t="shared" si="76"/>
        <v>food trucks</v>
      </c>
      <c r="V650" s="17">
        <f>IF(G650="successful",IF(H650&gt;='Statistical Analysis'!$D$16,"Outlier",0),0)</f>
        <v>0</v>
      </c>
      <c r="W650" s="17">
        <f>IF(G650="failed",IF(H650&gt;='Statistical Analysis'!$E$16,"Outlier",0),0)</f>
        <v>0</v>
      </c>
      <c r="Y650" s="25">
        <f>IF(G650="successful",((H650-'Statistical Analysis'!$D$4)/'Statistical Analysis'!$D$9),0)</f>
        <v>0</v>
      </c>
      <c r="Z650" s="14">
        <f>IF(G650="failed",((H650-'Statistical Analysis'!$E$4)/'Statistical Analysis'!$E$9),0)</f>
        <v>0</v>
      </c>
      <c r="AC650" s="17">
        <f t="shared" si="73"/>
        <v>0.6</v>
      </c>
    </row>
    <row r="651" spans="1:29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71"/>
        <v>0.48482333607230893</v>
      </c>
      <c r="G651" t="s">
        <v>14</v>
      </c>
      <c r="H651">
        <v>602</v>
      </c>
      <c r="I651" s="6">
        <f t="shared" si="7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74"/>
        <v>40471.208333333336</v>
      </c>
      <c r="O651" s="13">
        <f t="shared" si="75"/>
        <v>40482.208333333336</v>
      </c>
      <c r="P651" t="b">
        <v>1</v>
      </c>
      <c r="Q651" t="b">
        <v>1</v>
      </c>
      <c r="R651" t="s">
        <v>33</v>
      </c>
      <c r="S651" s="8" t="str">
        <f t="shared" si="72"/>
        <v>theater</v>
      </c>
      <c r="T651" s="9" t="str">
        <f t="shared" si="76"/>
        <v>plays</v>
      </c>
      <c r="V651" s="17">
        <f>IF(G651="successful",IF(H651&gt;='Statistical Analysis'!$D$16,"Outlier",0),0)</f>
        <v>0</v>
      </c>
      <c r="W651" s="17">
        <f>IF(G651="failed",IF(H651&gt;='Statistical Analysis'!$E$16,"Outlier",0),0)</f>
        <v>0</v>
      </c>
      <c r="Y651" s="25">
        <f>IF(G651="successful",((H651-'Statistical Analysis'!$D$4)/'Statistical Analysis'!$D$9),0)</f>
        <v>0</v>
      </c>
      <c r="Z651" s="14">
        <f>IF(G651="failed",((H651-'Statistical Analysis'!$E$4)/'Statistical Analysis'!$E$9),0)</f>
        <v>1.7067542134264247E-2</v>
      </c>
      <c r="AC651" s="17">
        <f t="shared" si="73"/>
        <v>0.36666666666666664</v>
      </c>
    </row>
    <row r="652" spans="1:29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71"/>
        <v>0.02</v>
      </c>
      <c r="G652" t="s">
        <v>14</v>
      </c>
      <c r="H652">
        <v>1</v>
      </c>
      <c r="I652" s="6">
        <f t="shared" si="70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74"/>
        <v>41828.208333333336</v>
      </c>
      <c r="O652" s="13">
        <f t="shared" si="75"/>
        <v>41855.208333333336</v>
      </c>
      <c r="P652" t="b">
        <v>0</v>
      </c>
      <c r="Q652" t="b">
        <v>0</v>
      </c>
      <c r="R652" t="s">
        <v>159</v>
      </c>
      <c r="S652" s="8" t="str">
        <f t="shared" si="72"/>
        <v>music</v>
      </c>
      <c r="T652" s="9" t="str">
        <f t="shared" si="76"/>
        <v>jazz</v>
      </c>
      <c r="V652" s="17">
        <f>IF(G652="successful",IF(H652&gt;='Statistical Analysis'!$D$16,"Outlier",0),0)</f>
        <v>0</v>
      </c>
      <c r="W652" s="17">
        <f>IF(G652="failed",IF(H652&gt;='Statistical Analysis'!$E$16,"Outlier",0),0)</f>
        <v>0</v>
      </c>
      <c r="Y652" s="25">
        <f>IF(G652="successful",((H652-'Statistical Analysis'!$D$4)/'Statistical Analysis'!$D$9),0)</f>
        <v>0</v>
      </c>
      <c r="Z652" s="14">
        <f>IF(G652="failed",((H652-'Statistical Analysis'!$E$4)/'Statistical Analysis'!$E$9),0)</f>
        <v>-0.60898272403947651</v>
      </c>
      <c r="AC652" s="17">
        <f t="shared" si="73"/>
        <v>0.9</v>
      </c>
    </row>
    <row r="653" spans="1:29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71"/>
        <v>0.88479410269445857</v>
      </c>
      <c r="G653" t="s">
        <v>14</v>
      </c>
      <c r="H653">
        <v>3868</v>
      </c>
      <c r="I653" s="6">
        <f t="shared" si="7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74"/>
        <v>41692.25</v>
      </c>
      <c r="O653" s="13">
        <f t="shared" si="75"/>
        <v>41707.25</v>
      </c>
      <c r="P653" t="b">
        <v>0</v>
      </c>
      <c r="Q653" t="b">
        <v>0</v>
      </c>
      <c r="R653" t="s">
        <v>100</v>
      </c>
      <c r="S653" s="8" t="str">
        <f t="shared" si="72"/>
        <v>film &amp; video</v>
      </c>
      <c r="T653" s="9" t="str">
        <f t="shared" si="76"/>
        <v>shorts</v>
      </c>
      <c r="V653" s="17">
        <f>IF(G653="successful",IF(H653&gt;='Statistical Analysis'!$D$16,"Outlier",0),0)</f>
        <v>0</v>
      </c>
      <c r="W653" s="17" t="str">
        <f>IF(G653="failed",IF(H653&gt;='Statistical Analysis'!$E$16,"Outlier",0),0)</f>
        <v>Outlier</v>
      </c>
      <c r="Y653" s="25">
        <f>IF(G653="successful",((H653-'Statistical Analysis'!$D$4)/'Statistical Analysis'!$D$9),0)</f>
        <v>0</v>
      </c>
      <c r="Z653" s="14">
        <f>IF(G653="failed",((H653-'Statistical Analysis'!$E$4)/'Statistical Analysis'!$E$9),0)</f>
        <v>3.4191976075642763</v>
      </c>
      <c r="AC653" s="17">
        <f t="shared" si="73"/>
        <v>0.5</v>
      </c>
    </row>
    <row r="654" spans="1:29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71"/>
        <v>1.2684</v>
      </c>
      <c r="G654" t="s">
        <v>20</v>
      </c>
      <c r="H654">
        <v>409</v>
      </c>
      <c r="I654" s="6">
        <f t="shared" si="7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74"/>
        <v>42587.208333333328</v>
      </c>
      <c r="O654" s="13">
        <f t="shared" si="75"/>
        <v>42630.208333333328</v>
      </c>
      <c r="P654" t="b">
        <v>0</v>
      </c>
      <c r="Q654" t="b">
        <v>0</v>
      </c>
      <c r="R654" t="s">
        <v>28</v>
      </c>
      <c r="S654" s="8" t="str">
        <f t="shared" si="72"/>
        <v>technology</v>
      </c>
      <c r="T654" s="9" t="str">
        <f t="shared" si="76"/>
        <v>web</v>
      </c>
      <c r="V654" s="17">
        <f>IF(G654="successful",IF(H654&gt;='Statistical Analysis'!$D$16,"Outlier",0),0)</f>
        <v>0</v>
      </c>
      <c r="W654" s="17">
        <f>IF(G654="failed",IF(H654&gt;='Statistical Analysis'!$E$16,"Outlier",0),0)</f>
        <v>0</v>
      </c>
      <c r="Y654" s="25">
        <f>IF(G654="successful",((H654-'Statistical Analysis'!$D$4)/'Statistical Analysis'!$D$9),0)</f>
        <v>-0.34917987472175882</v>
      </c>
      <c r="Z654" s="14">
        <f>IF(G654="failed",((H654-'Statistical Analysis'!$E$4)/'Statistical Analysis'!$E$9),0)</f>
        <v>0</v>
      </c>
      <c r="AC654" s="17">
        <f t="shared" si="73"/>
        <v>1.4333333333333333</v>
      </c>
    </row>
    <row r="655" spans="1:29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71"/>
        <v>23.388333333333332</v>
      </c>
      <c r="G655" t="s">
        <v>20</v>
      </c>
      <c r="H655">
        <v>234</v>
      </c>
      <c r="I655" s="6">
        <f t="shared" si="7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74"/>
        <v>42468.208333333328</v>
      </c>
      <c r="O655" s="13">
        <f t="shared" si="75"/>
        <v>42470.208333333328</v>
      </c>
      <c r="P655" t="b">
        <v>0</v>
      </c>
      <c r="Q655" t="b">
        <v>0</v>
      </c>
      <c r="R655" t="s">
        <v>28</v>
      </c>
      <c r="S655" s="8" t="str">
        <f t="shared" si="72"/>
        <v>technology</v>
      </c>
      <c r="T655" s="9" t="str">
        <f t="shared" si="76"/>
        <v>web</v>
      </c>
      <c r="V655" s="17">
        <f>IF(G655="successful",IF(H655&gt;='Statistical Analysis'!$D$16,"Outlier",0),0)</f>
        <v>0</v>
      </c>
      <c r="W655" s="17">
        <f>IF(G655="failed",IF(H655&gt;='Statistical Analysis'!$E$16,"Outlier",0),0)</f>
        <v>0</v>
      </c>
      <c r="Y655" s="25">
        <f>IF(G655="successful",((H655-'Statistical Analysis'!$D$4)/'Statistical Analysis'!$D$9),0)</f>
        <v>-0.48738389177897323</v>
      </c>
      <c r="Z655" s="14">
        <f>IF(G655="failed",((H655-'Statistical Analysis'!$E$4)/'Statistical Analysis'!$E$9),0)</f>
        <v>0</v>
      </c>
      <c r="AC655" s="17">
        <f t="shared" si="73"/>
        <v>6.6666666666666666E-2</v>
      </c>
    </row>
    <row r="656" spans="1:29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71"/>
        <v>5.0838857142857146</v>
      </c>
      <c r="G656" t="s">
        <v>20</v>
      </c>
      <c r="H656">
        <v>3016</v>
      </c>
      <c r="I656" s="6">
        <f t="shared" si="7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74"/>
        <v>42240.208333333328</v>
      </c>
      <c r="O656" s="13">
        <f t="shared" si="75"/>
        <v>42245.208333333328</v>
      </c>
      <c r="P656" t="b">
        <v>0</v>
      </c>
      <c r="Q656" t="b">
        <v>0</v>
      </c>
      <c r="R656" t="s">
        <v>148</v>
      </c>
      <c r="S656" s="8" t="str">
        <f t="shared" si="72"/>
        <v>music</v>
      </c>
      <c r="T656" s="9" t="str">
        <f t="shared" si="76"/>
        <v>metal</v>
      </c>
      <c r="V656" s="17">
        <f>IF(G656="successful",IF(H656&gt;='Statistical Analysis'!$D$16,"Outlier",0),0)</f>
        <v>0</v>
      </c>
      <c r="W656" s="17">
        <f>IF(G656="failed",IF(H656&gt;='Statistical Analysis'!$E$16,"Outlier",0),0)</f>
        <v>0</v>
      </c>
      <c r="Y656" s="25">
        <f>IF(G656="successful",((H656-'Statistical Analysis'!$D$4)/'Statistical Analysis'!$D$9),0)</f>
        <v>1.7096651108105723</v>
      </c>
      <c r="Z656" s="14">
        <f>IF(G656="failed",((H656-'Statistical Analysis'!$E$4)/'Statistical Analysis'!$E$9),0)</f>
        <v>0</v>
      </c>
      <c r="AC656" s="17">
        <f t="shared" si="73"/>
        <v>0.16666666666666666</v>
      </c>
    </row>
    <row r="657" spans="1:29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71"/>
        <v>1.9147826086956521</v>
      </c>
      <c r="G657" t="s">
        <v>20</v>
      </c>
      <c r="H657">
        <v>264</v>
      </c>
      <c r="I657" s="6">
        <f t="shared" si="7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74"/>
        <v>42796.25</v>
      </c>
      <c r="O657" s="13">
        <f t="shared" si="75"/>
        <v>42809.208333333328</v>
      </c>
      <c r="P657" t="b">
        <v>1</v>
      </c>
      <c r="Q657" t="b">
        <v>0</v>
      </c>
      <c r="R657" t="s">
        <v>122</v>
      </c>
      <c r="S657" s="8" t="str">
        <f t="shared" si="72"/>
        <v>photography</v>
      </c>
      <c r="T657" s="9" t="str">
        <f t="shared" si="76"/>
        <v>photography books</v>
      </c>
      <c r="V657" s="17">
        <f>IF(G657="successful",IF(H657&gt;='Statistical Analysis'!$D$16,"Outlier",0),0)</f>
        <v>0</v>
      </c>
      <c r="W657" s="17">
        <f>IF(G657="failed",IF(H657&gt;='Statistical Analysis'!$E$16,"Outlier",0),0)</f>
        <v>0</v>
      </c>
      <c r="Y657" s="25">
        <f>IF(G657="successful",((H657-'Statistical Analysis'!$D$4)/'Statistical Analysis'!$D$9),0)</f>
        <v>-0.46369177456916505</v>
      </c>
      <c r="Z657" s="14">
        <f>IF(G657="failed",((H657-'Statistical Analysis'!$E$4)/'Statistical Analysis'!$E$9),0)</f>
        <v>0</v>
      </c>
      <c r="AC657" s="17">
        <f t="shared" si="73"/>
        <v>0.43194444444428276</v>
      </c>
    </row>
    <row r="658" spans="1:29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71"/>
        <v>0.42127533783783783</v>
      </c>
      <c r="G658" t="s">
        <v>14</v>
      </c>
      <c r="H658">
        <v>504</v>
      </c>
      <c r="I658" s="6">
        <f t="shared" si="7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74"/>
        <v>43097.25</v>
      </c>
      <c r="O658" s="13">
        <f t="shared" si="75"/>
        <v>43102.25</v>
      </c>
      <c r="P658" t="b">
        <v>0</v>
      </c>
      <c r="Q658" t="b">
        <v>0</v>
      </c>
      <c r="R658" t="s">
        <v>17</v>
      </c>
      <c r="S658" s="8" t="str">
        <f t="shared" si="72"/>
        <v>food</v>
      </c>
      <c r="T658" s="9" t="str">
        <f t="shared" si="76"/>
        <v>food trucks</v>
      </c>
      <c r="V658" s="17">
        <f>IF(G658="successful",IF(H658&gt;='Statistical Analysis'!$D$16,"Outlier",0),0)</f>
        <v>0</v>
      </c>
      <c r="W658" s="17">
        <f>IF(G658="failed",IF(H658&gt;='Statistical Analysis'!$E$16,"Outlier",0),0)</f>
        <v>0</v>
      </c>
      <c r="Y658" s="25">
        <f>IF(G658="successful",((H658-'Statistical Analysis'!$D$4)/'Statistical Analysis'!$D$9),0)</f>
        <v>0</v>
      </c>
      <c r="Z658" s="14">
        <f>IF(G658="failed",((H658-'Statistical Analysis'!$E$4)/'Statistical Analysis'!$E$9),0)</f>
        <v>-8.5017193448142722E-2</v>
      </c>
      <c r="AC658" s="17">
        <f t="shared" si="73"/>
        <v>0.16666666666666666</v>
      </c>
    </row>
    <row r="659" spans="1:29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71"/>
        <v>8.2400000000000001E-2</v>
      </c>
      <c r="G659" t="s">
        <v>14</v>
      </c>
      <c r="H659">
        <v>14</v>
      </c>
      <c r="I659" s="6">
        <f t="shared" si="7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74"/>
        <v>43096.25</v>
      </c>
      <c r="O659" s="13">
        <f t="shared" si="75"/>
        <v>43112.25</v>
      </c>
      <c r="P659" t="b">
        <v>0</v>
      </c>
      <c r="Q659" t="b">
        <v>0</v>
      </c>
      <c r="R659" t="s">
        <v>474</v>
      </c>
      <c r="S659" s="8" t="str">
        <f t="shared" si="72"/>
        <v>film &amp; video</v>
      </c>
      <c r="T659" s="9" t="str">
        <f t="shared" si="76"/>
        <v>science fiction</v>
      </c>
      <c r="V659" s="17">
        <f>IF(G659="successful",IF(H659&gt;='Statistical Analysis'!$D$16,"Outlier",0),0)</f>
        <v>0</v>
      </c>
      <c r="W659" s="17">
        <f>IF(G659="failed",IF(H659&gt;='Statistical Analysis'!$E$16,"Outlier",0),0)</f>
        <v>0</v>
      </c>
      <c r="Y659" s="25">
        <f>IF(G659="successful",((H659-'Statistical Analysis'!$D$4)/'Statistical Analysis'!$D$9),0)</f>
        <v>0</v>
      </c>
      <c r="Z659" s="14">
        <f>IF(G659="failed",((H659-'Statistical Analysis'!$E$4)/'Statistical Analysis'!$E$9),0)</f>
        <v>-0.59544087136017765</v>
      </c>
      <c r="AC659" s="17">
        <f t="shared" si="73"/>
        <v>0.53333333333333333</v>
      </c>
    </row>
    <row r="660" spans="1:29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71"/>
        <v>0.60064638783269964</v>
      </c>
      <c r="G660" t="s">
        <v>74</v>
      </c>
      <c r="H660">
        <v>390</v>
      </c>
      <c r="I660" s="6">
        <f t="shared" si="7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74"/>
        <v>42246.208333333328</v>
      </c>
      <c r="O660" s="13">
        <f t="shared" si="75"/>
        <v>42269.208333333328</v>
      </c>
      <c r="P660" t="b">
        <v>0</v>
      </c>
      <c r="Q660" t="b">
        <v>0</v>
      </c>
      <c r="R660" t="s">
        <v>23</v>
      </c>
      <c r="S660" s="8" t="str">
        <f t="shared" si="72"/>
        <v>music</v>
      </c>
      <c r="T660" s="9" t="str">
        <f t="shared" si="76"/>
        <v>rock</v>
      </c>
      <c r="V660" s="17">
        <f>IF(G660="successful",IF(H660&gt;='Statistical Analysis'!$D$16,"Outlier",0),0)</f>
        <v>0</v>
      </c>
      <c r="W660" s="17">
        <f>IF(G660="failed",IF(H660&gt;='Statistical Analysis'!$E$16,"Outlier",0),0)</f>
        <v>0</v>
      </c>
      <c r="Y660" s="25">
        <f>IF(G660="successful",((H660-'Statistical Analysis'!$D$4)/'Statistical Analysis'!$D$9),0)</f>
        <v>0</v>
      </c>
      <c r="Z660" s="14">
        <f>IF(G660="failed",((H660-'Statistical Analysis'!$E$4)/'Statistical Analysis'!$E$9),0)</f>
        <v>0</v>
      </c>
      <c r="AC660" s="17">
        <f t="shared" si="73"/>
        <v>0.76666666666666672</v>
      </c>
    </row>
    <row r="661" spans="1:29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71"/>
        <v>0.47232808616404309</v>
      </c>
      <c r="G661" t="s">
        <v>14</v>
      </c>
      <c r="H661">
        <v>750</v>
      </c>
      <c r="I661" s="6">
        <f t="shared" si="7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74"/>
        <v>40570.25</v>
      </c>
      <c r="O661" s="13">
        <f t="shared" si="75"/>
        <v>40571.25</v>
      </c>
      <c r="P661" t="b">
        <v>0</v>
      </c>
      <c r="Q661" t="b">
        <v>0</v>
      </c>
      <c r="R661" t="s">
        <v>42</v>
      </c>
      <c r="S661" s="8" t="str">
        <f t="shared" si="72"/>
        <v>film &amp; video</v>
      </c>
      <c r="T661" s="9" t="str">
        <f t="shared" si="76"/>
        <v>documentary</v>
      </c>
      <c r="V661" s="17">
        <f>IF(G661="successful",IF(H661&gt;='Statistical Analysis'!$D$16,"Outlier",0),0)</f>
        <v>0</v>
      </c>
      <c r="W661" s="17">
        <f>IF(G661="failed",IF(H661&gt;='Statistical Analysis'!$E$16,"Outlier",0),0)</f>
        <v>0</v>
      </c>
      <c r="Y661" s="25">
        <f>IF(G661="successful",((H661-'Statistical Analysis'!$D$4)/'Statistical Analysis'!$D$9),0)</f>
        <v>0</v>
      </c>
      <c r="Z661" s="14">
        <f>IF(G661="failed",((H661-'Statistical Analysis'!$E$4)/'Statistical Analysis'!$E$9),0)</f>
        <v>0.17123632648320539</v>
      </c>
      <c r="AC661" s="17">
        <f t="shared" si="73"/>
        <v>3.3333333333333333E-2</v>
      </c>
    </row>
    <row r="662" spans="1:29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71"/>
        <v>0.81736263736263737</v>
      </c>
      <c r="G662" t="s">
        <v>14</v>
      </c>
      <c r="H662">
        <v>77</v>
      </c>
      <c r="I662" s="6">
        <f t="shared" si="7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74"/>
        <v>42237.208333333328</v>
      </c>
      <c r="O662" s="13">
        <f t="shared" si="75"/>
        <v>42246.208333333328</v>
      </c>
      <c r="P662" t="b">
        <v>1</v>
      </c>
      <c r="Q662" t="b">
        <v>0</v>
      </c>
      <c r="R662" t="s">
        <v>33</v>
      </c>
      <c r="S662" s="8" t="str">
        <f t="shared" si="72"/>
        <v>theater</v>
      </c>
      <c r="T662" s="9" t="str">
        <f t="shared" si="76"/>
        <v>plays</v>
      </c>
      <c r="V662" s="17">
        <f>IF(G662="successful",IF(H662&gt;='Statistical Analysis'!$D$16,"Outlier",0),0)</f>
        <v>0</v>
      </c>
      <c r="W662" s="17">
        <f>IF(G662="failed",IF(H662&gt;='Statistical Analysis'!$E$16,"Outlier",0),0)</f>
        <v>0</v>
      </c>
      <c r="Y662" s="25">
        <f>IF(G662="successful",((H662-'Statistical Analysis'!$D$4)/'Statistical Analysis'!$D$9),0)</f>
        <v>0</v>
      </c>
      <c r="Z662" s="14">
        <f>IF(G662="failed",((H662-'Statistical Analysis'!$E$4)/'Statistical Analysis'!$E$9),0)</f>
        <v>-0.52981496991434451</v>
      </c>
      <c r="AC662" s="17">
        <f t="shared" si="73"/>
        <v>0.3</v>
      </c>
    </row>
    <row r="663" spans="1:29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71"/>
        <v>0.54187265917603</v>
      </c>
      <c r="G663" t="s">
        <v>14</v>
      </c>
      <c r="H663">
        <v>752</v>
      </c>
      <c r="I663" s="6">
        <f t="shared" si="7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74"/>
        <v>40996.208333333336</v>
      </c>
      <c r="O663" s="13">
        <f t="shared" si="75"/>
        <v>41026.208333333336</v>
      </c>
      <c r="P663" t="b">
        <v>0</v>
      </c>
      <c r="Q663" t="b">
        <v>0</v>
      </c>
      <c r="R663" t="s">
        <v>159</v>
      </c>
      <c r="S663" s="8" t="str">
        <f t="shared" si="72"/>
        <v>music</v>
      </c>
      <c r="T663" s="9" t="str">
        <f t="shared" si="76"/>
        <v>jazz</v>
      </c>
      <c r="V663" s="17">
        <f>IF(G663="successful",IF(H663&gt;='Statistical Analysis'!$D$16,"Outlier",0),0)</f>
        <v>0</v>
      </c>
      <c r="W663" s="17">
        <f>IF(G663="failed",IF(H663&gt;='Statistical Analysis'!$E$16,"Outlier",0),0)</f>
        <v>0</v>
      </c>
      <c r="Y663" s="25">
        <f>IF(G663="successful",((H663-'Statistical Analysis'!$D$4)/'Statistical Analysis'!$D$9),0)</f>
        <v>0</v>
      </c>
      <c r="Z663" s="14">
        <f>IF(G663="failed",((H663-'Statistical Analysis'!$E$4)/'Statistical Analysis'!$E$9),0)</f>
        <v>0.17331968843386675</v>
      </c>
      <c r="AC663" s="17">
        <f t="shared" si="73"/>
        <v>1</v>
      </c>
    </row>
    <row r="664" spans="1:29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71"/>
        <v>0.97868131868131869</v>
      </c>
      <c r="G664" t="s">
        <v>14</v>
      </c>
      <c r="H664">
        <v>131</v>
      </c>
      <c r="I664" s="6">
        <f t="shared" si="7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74"/>
        <v>43443.25</v>
      </c>
      <c r="O664" s="13">
        <f t="shared" si="75"/>
        <v>43447.25</v>
      </c>
      <c r="P664" t="b">
        <v>0</v>
      </c>
      <c r="Q664" t="b">
        <v>0</v>
      </c>
      <c r="R664" t="s">
        <v>33</v>
      </c>
      <c r="S664" s="8" t="str">
        <f t="shared" si="72"/>
        <v>theater</v>
      </c>
      <c r="T664" s="9" t="str">
        <f t="shared" si="76"/>
        <v>plays</v>
      </c>
      <c r="V664" s="17">
        <f>IF(G664="successful",IF(H664&gt;='Statistical Analysis'!$D$16,"Outlier",0),0)</f>
        <v>0</v>
      </c>
      <c r="W664" s="17">
        <f>IF(G664="failed",IF(H664&gt;='Statistical Analysis'!$E$16,"Outlier",0),0)</f>
        <v>0</v>
      </c>
      <c r="Y664" s="25">
        <f>IF(G664="successful",((H664-'Statistical Analysis'!$D$4)/'Statistical Analysis'!$D$9),0)</f>
        <v>0</v>
      </c>
      <c r="Z664" s="14">
        <f>IF(G664="failed",((H664-'Statistical Analysis'!$E$4)/'Statistical Analysis'!$E$9),0)</f>
        <v>-0.47356419724648763</v>
      </c>
      <c r="AC664" s="17">
        <f t="shared" si="73"/>
        <v>0.13333333333333333</v>
      </c>
    </row>
    <row r="665" spans="1:29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71"/>
        <v>0.77239999999999998</v>
      </c>
      <c r="G665" t="s">
        <v>14</v>
      </c>
      <c r="H665">
        <v>87</v>
      </c>
      <c r="I665" s="6">
        <f t="shared" si="7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74"/>
        <v>40458.208333333336</v>
      </c>
      <c r="O665" s="13">
        <f t="shared" si="75"/>
        <v>40481.208333333336</v>
      </c>
      <c r="P665" t="b">
        <v>0</v>
      </c>
      <c r="Q665" t="b">
        <v>0</v>
      </c>
      <c r="R665" t="s">
        <v>33</v>
      </c>
      <c r="S665" s="8" t="str">
        <f t="shared" si="72"/>
        <v>theater</v>
      </c>
      <c r="T665" s="9" t="str">
        <f t="shared" si="76"/>
        <v>plays</v>
      </c>
      <c r="V665" s="17">
        <f>IF(G665="successful",IF(H665&gt;='Statistical Analysis'!$D$16,"Outlier",0),0)</f>
        <v>0</v>
      </c>
      <c r="W665" s="17">
        <f>IF(G665="failed",IF(H665&gt;='Statistical Analysis'!$E$16,"Outlier",0),0)</f>
        <v>0</v>
      </c>
      <c r="Y665" s="25">
        <f>IF(G665="successful",((H665-'Statistical Analysis'!$D$4)/'Statistical Analysis'!$D$9),0)</f>
        <v>0</v>
      </c>
      <c r="Z665" s="14">
        <f>IF(G665="failed",((H665-'Statistical Analysis'!$E$4)/'Statistical Analysis'!$E$9),0)</f>
        <v>-0.51939816016103768</v>
      </c>
      <c r="AC665" s="17">
        <f t="shared" si="73"/>
        <v>0.76666666666666672</v>
      </c>
    </row>
    <row r="666" spans="1:29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71"/>
        <v>0.33464735516372796</v>
      </c>
      <c r="G666" t="s">
        <v>14</v>
      </c>
      <c r="H666">
        <v>1063</v>
      </c>
      <c r="I666" s="6">
        <f t="shared" si="7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74"/>
        <v>40959.25</v>
      </c>
      <c r="O666" s="13">
        <f t="shared" si="75"/>
        <v>40969.25</v>
      </c>
      <c r="P666" t="b">
        <v>0</v>
      </c>
      <c r="Q666" t="b">
        <v>0</v>
      </c>
      <c r="R666" t="s">
        <v>159</v>
      </c>
      <c r="S666" s="8" t="str">
        <f t="shared" si="72"/>
        <v>music</v>
      </c>
      <c r="T666" s="9" t="str">
        <f t="shared" si="76"/>
        <v>jazz</v>
      </c>
      <c r="V666" s="17">
        <f>IF(G666="successful",IF(H666&gt;='Statistical Analysis'!$D$16,"Outlier",0),0)</f>
        <v>0</v>
      </c>
      <c r="W666" s="17">
        <f>IF(G666="failed",IF(H666&gt;='Statistical Analysis'!$E$16,"Outlier",0),0)</f>
        <v>0</v>
      </c>
      <c r="Y666" s="25">
        <f>IF(G666="successful",((H666-'Statistical Analysis'!$D$4)/'Statistical Analysis'!$D$9),0)</f>
        <v>0</v>
      </c>
      <c r="Z666" s="14">
        <f>IF(G666="failed",((H666-'Statistical Analysis'!$E$4)/'Statistical Analysis'!$E$9),0)</f>
        <v>0.49728247176170931</v>
      </c>
      <c r="AC666" s="17">
        <f t="shared" si="73"/>
        <v>0.33333333333333331</v>
      </c>
    </row>
    <row r="667" spans="1:29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71"/>
        <v>2.3958823529411766</v>
      </c>
      <c r="G667" t="s">
        <v>20</v>
      </c>
      <c r="H667">
        <v>272</v>
      </c>
      <c r="I667" s="6">
        <f t="shared" si="7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74"/>
        <v>40733.208333333336</v>
      </c>
      <c r="O667" s="13">
        <f t="shared" si="75"/>
        <v>40747.208333333336</v>
      </c>
      <c r="P667" t="b">
        <v>0</v>
      </c>
      <c r="Q667" t="b">
        <v>1</v>
      </c>
      <c r="R667" t="s">
        <v>42</v>
      </c>
      <c r="S667" s="8" t="str">
        <f t="shared" si="72"/>
        <v>film &amp; video</v>
      </c>
      <c r="T667" s="9" t="str">
        <f t="shared" si="76"/>
        <v>documentary</v>
      </c>
      <c r="V667" s="17">
        <f>IF(G667="successful",IF(H667&gt;='Statistical Analysis'!$D$16,"Outlier",0),0)</f>
        <v>0</v>
      </c>
      <c r="W667" s="17">
        <f>IF(G667="failed",IF(H667&gt;='Statistical Analysis'!$E$16,"Outlier",0),0)</f>
        <v>0</v>
      </c>
      <c r="Y667" s="25">
        <f>IF(G667="successful",((H667-'Statistical Analysis'!$D$4)/'Statistical Analysis'!$D$9),0)</f>
        <v>-0.45737387664654955</v>
      </c>
      <c r="Z667" s="14">
        <f>IF(G667="failed",((H667-'Statistical Analysis'!$E$4)/'Statistical Analysis'!$E$9),0)</f>
        <v>0</v>
      </c>
      <c r="AC667" s="17">
        <f t="shared" si="73"/>
        <v>0.46666666666666667</v>
      </c>
    </row>
    <row r="668" spans="1:29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71"/>
        <v>0.64032258064516134</v>
      </c>
      <c r="G668" t="s">
        <v>74</v>
      </c>
      <c r="H668">
        <v>25</v>
      </c>
      <c r="I668" s="6">
        <f t="shared" si="7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74"/>
        <v>41516.208333333336</v>
      </c>
      <c r="O668" s="13">
        <f t="shared" si="75"/>
        <v>41522.208333333336</v>
      </c>
      <c r="P668" t="b">
        <v>0</v>
      </c>
      <c r="Q668" t="b">
        <v>1</v>
      </c>
      <c r="R668" t="s">
        <v>33</v>
      </c>
      <c r="S668" s="8" t="str">
        <f t="shared" si="72"/>
        <v>theater</v>
      </c>
      <c r="T668" s="9" t="str">
        <f t="shared" si="76"/>
        <v>plays</v>
      </c>
      <c r="V668" s="17">
        <f>IF(G668="successful",IF(H668&gt;='Statistical Analysis'!$D$16,"Outlier",0),0)</f>
        <v>0</v>
      </c>
      <c r="W668" s="17">
        <f>IF(G668="failed",IF(H668&gt;='Statistical Analysis'!$E$16,"Outlier",0),0)</f>
        <v>0</v>
      </c>
      <c r="Y668" s="25">
        <f>IF(G668="successful",((H668-'Statistical Analysis'!$D$4)/'Statistical Analysis'!$D$9),0)</f>
        <v>0</v>
      </c>
      <c r="Z668" s="14">
        <f>IF(G668="failed",((H668-'Statistical Analysis'!$E$4)/'Statistical Analysis'!$E$9),0)</f>
        <v>0</v>
      </c>
      <c r="AC668" s="17">
        <f t="shared" si="73"/>
        <v>0.2</v>
      </c>
    </row>
    <row r="669" spans="1:29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71"/>
        <v>1.7615942028985507</v>
      </c>
      <c r="G669" t="s">
        <v>20</v>
      </c>
      <c r="H669">
        <v>419</v>
      </c>
      <c r="I669" s="6">
        <f t="shared" si="7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74"/>
        <v>41892.208333333336</v>
      </c>
      <c r="O669" s="13">
        <f t="shared" si="75"/>
        <v>41901.208333333336</v>
      </c>
      <c r="P669" t="b">
        <v>0</v>
      </c>
      <c r="Q669" t="b">
        <v>0</v>
      </c>
      <c r="R669" t="s">
        <v>1029</v>
      </c>
      <c r="S669" s="8" t="str">
        <f t="shared" si="72"/>
        <v>journalism</v>
      </c>
      <c r="T669" s="9" t="str">
        <f t="shared" si="76"/>
        <v>audio</v>
      </c>
      <c r="V669" s="17">
        <f>IF(G669="successful",IF(H669&gt;='Statistical Analysis'!$D$16,"Outlier",0),0)</f>
        <v>0</v>
      </c>
      <c r="W669" s="17">
        <f>IF(G669="failed",IF(H669&gt;='Statistical Analysis'!$E$16,"Outlier",0),0)</f>
        <v>0</v>
      </c>
      <c r="Y669" s="25">
        <f>IF(G669="successful",((H669-'Statistical Analysis'!$D$4)/'Statistical Analysis'!$D$9),0)</f>
        <v>-0.34128250231848944</v>
      </c>
      <c r="Z669" s="14">
        <f>IF(G669="failed",((H669-'Statistical Analysis'!$E$4)/'Statistical Analysis'!$E$9),0)</f>
        <v>0</v>
      </c>
      <c r="AC669" s="17">
        <f t="shared" si="73"/>
        <v>0.3</v>
      </c>
    </row>
    <row r="670" spans="1:29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71"/>
        <v>0.20338181818181819</v>
      </c>
      <c r="G670" t="s">
        <v>14</v>
      </c>
      <c r="H670">
        <v>76</v>
      </c>
      <c r="I670" s="6">
        <f t="shared" si="7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74"/>
        <v>41122.208333333336</v>
      </c>
      <c r="O670" s="13">
        <f t="shared" si="75"/>
        <v>41134.208333333336</v>
      </c>
      <c r="P670" t="b">
        <v>0</v>
      </c>
      <c r="Q670" t="b">
        <v>0</v>
      </c>
      <c r="R670" t="s">
        <v>33</v>
      </c>
      <c r="S670" s="8" t="str">
        <f t="shared" si="72"/>
        <v>theater</v>
      </c>
      <c r="T670" s="9" t="str">
        <f t="shared" si="76"/>
        <v>plays</v>
      </c>
      <c r="V670" s="17">
        <f>IF(G670="successful",IF(H670&gt;='Statistical Analysis'!$D$16,"Outlier",0),0)</f>
        <v>0</v>
      </c>
      <c r="W670" s="17">
        <f>IF(G670="failed",IF(H670&gt;='Statistical Analysis'!$E$16,"Outlier",0),0)</f>
        <v>0</v>
      </c>
      <c r="Y670" s="25">
        <f>IF(G670="successful",((H670-'Statistical Analysis'!$D$4)/'Statistical Analysis'!$D$9),0)</f>
        <v>0</v>
      </c>
      <c r="Z670" s="14">
        <f>IF(G670="failed",((H670-'Statistical Analysis'!$E$4)/'Statistical Analysis'!$E$9),0)</f>
        <v>-0.53085665088967526</v>
      </c>
      <c r="AC670" s="17">
        <f t="shared" si="73"/>
        <v>0.4</v>
      </c>
    </row>
    <row r="671" spans="1:29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71"/>
        <v>3.5864754098360656</v>
      </c>
      <c r="G671" t="s">
        <v>20</v>
      </c>
      <c r="H671">
        <v>1621</v>
      </c>
      <c r="I671" s="6">
        <f t="shared" si="7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74"/>
        <v>42912.208333333328</v>
      </c>
      <c r="O671" s="13">
        <f t="shared" si="75"/>
        <v>42921.208333333328</v>
      </c>
      <c r="P671" t="b">
        <v>0</v>
      </c>
      <c r="Q671" t="b">
        <v>0</v>
      </c>
      <c r="R671" t="s">
        <v>33</v>
      </c>
      <c r="S671" s="8" t="str">
        <f t="shared" si="72"/>
        <v>theater</v>
      </c>
      <c r="T671" s="9" t="str">
        <f t="shared" si="76"/>
        <v>plays</v>
      </c>
      <c r="V671" s="17">
        <f>IF(G671="successful",IF(H671&gt;='Statistical Analysis'!$D$16,"Outlier",0),0)</f>
        <v>0</v>
      </c>
      <c r="W671" s="17">
        <f>IF(G671="failed",IF(H671&gt;='Statistical Analysis'!$E$16,"Outlier",0),0)</f>
        <v>0</v>
      </c>
      <c r="Y671" s="25">
        <f>IF(G671="successful",((H671-'Statistical Analysis'!$D$4)/'Statistical Analysis'!$D$9),0)</f>
        <v>0.60798166055449177</v>
      </c>
      <c r="Z671" s="14">
        <f>IF(G671="failed",((H671-'Statistical Analysis'!$E$4)/'Statistical Analysis'!$E$9),0)</f>
        <v>0</v>
      </c>
      <c r="AC671" s="17">
        <f t="shared" si="73"/>
        <v>0.3</v>
      </c>
    </row>
    <row r="672" spans="1:29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71"/>
        <v>4.6885802469135802</v>
      </c>
      <c r="G672" t="s">
        <v>20</v>
      </c>
      <c r="H672">
        <v>1101</v>
      </c>
      <c r="I672" s="6">
        <f t="shared" si="7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74"/>
        <v>42425.25</v>
      </c>
      <c r="O672" s="13">
        <f t="shared" si="75"/>
        <v>42437.25</v>
      </c>
      <c r="P672" t="b">
        <v>0</v>
      </c>
      <c r="Q672" t="b">
        <v>0</v>
      </c>
      <c r="R672" t="s">
        <v>60</v>
      </c>
      <c r="S672" s="8" t="str">
        <f t="shared" si="72"/>
        <v>music</v>
      </c>
      <c r="T672" s="9" t="str">
        <f t="shared" si="76"/>
        <v>indie rock</v>
      </c>
      <c r="V672" s="17">
        <f>IF(G672="successful",IF(H672&gt;='Statistical Analysis'!$D$16,"Outlier",0),0)</f>
        <v>0</v>
      </c>
      <c r="W672" s="17">
        <f>IF(G672="failed",IF(H672&gt;='Statistical Analysis'!$E$16,"Outlier",0),0)</f>
        <v>0</v>
      </c>
      <c r="Y672" s="25">
        <f>IF(G672="successful",((H672-'Statistical Analysis'!$D$4)/'Statistical Analysis'!$D$9),0)</f>
        <v>0.19731829558448327</v>
      </c>
      <c r="Z672" s="14">
        <f>IF(G672="failed",((H672-'Statistical Analysis'!$E$4)/'Statistical Analysis'!$E$9),0)</f>
        <v>0</v>
      </c>
      <c r="AC672" s="17">
        <f t="shared" si="73"/>
        <v>0.4</v>
      </c>
    </row>
    <row r="673" spans="1:29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71"/>
        <v>1.220563524590164</v>
      </c>
      <c r="G673" t="s">
        <v>20</v>
      </c>
      <c r="H673">
        <v>1073</v>
      </c>
      <c r="I673" s="6">
        <f t="shared" si="7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74"/>
        <v>40390.208333333336</v>
      </c>
      <c r="O673" s="13">
        <f t="shared" si="75"/>
        <v>40394.208333333336</v>
      </c>
      <c r="P673" t="b">
        <v>0</v>
      </c>
      <c r="Q673" t="b">
        <v>1</v>
      </c>
      <c r="R673" t="s">
        <v>33</v>
      </c>
      <c r="S673" s="8" t="str">
        <f t="shared" si="72"/>
        <v>theater</v>
      </c>
      <c r="T673" s="9" t="str">
        <f t="shared" si="76"/>
        <v>plays</v>
      </c>
      <c r="V673" s="17">
        <f>IF(G673="successful",IF(H673&gt;='Statistical Analysis'!$D$16,"Outlier",0),0)</f>
        <v>0</v>
      </c>
      <c r="W673" s="17">
        <f>IF(G673="failed",IF(H673&gt;='Statistical Analysis'!$E$16,"Outlier",0),0)</f>
        <v>0</v>
      </c>
      <c r="Y673" s="25">
        <f>IF(G673="successful",((H673-'Statistical Analysis'!$D$4)/'Statistical Analysis'!$D$9),0)</f>
        <v>0.17520565285532896</v>
      </c>
      <c r="Z673" s="14">
        <f>IF(G673="failed",((H673-'Statistical Analysis'!$E$4)/'Statistical Analysis'!$E$9),0)</f>
        <v>0</v>
      </c>
      <c r="AC673" s="17">
        <f t="shared" si="73"/>
        <v>0.13333333333333333</v>
      </c>
    </row>
    <row r="674" spans="1:29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71"/>
        <v>0.55931783729156137</v>
      </c>
      <c r="G674" t="s">
        <v>14</v>
      </c>
      <c r="H674">
        <v>4428</v>
      </c>
      <c r="I674" s="6">
        <f t="shared" si="7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74"/>
        <v>43180.208333333328</v>
      </c>
      <c r="O674" s="13">
        <f t="shared" si="75"/>
        <v>43190.208333333328</v>
      </c>
      <c r="P674" t="b">
        <v>0</v>
      </c>
      <c r="Q674" t="b">
        <v>0</v>
      </c>
      <c r="R674" t="s">
        <v>33</v>
      </c>
      <c r="S674" s="8" t="str">
        <f t="shared" si="72"/>
        <v>theater</v>
      </c>
      <c r="T674" s="9" t="str">
        <f t="shared" si="76"/>
        <v>plays</v>
      </c>
      <c r="V674" s="17">
        <f>IF(G674="successful",IF(H674&gt;='Statistical Analysis'!$D$16,"Outlier",0),0)</f>
        <v>0</v>
      </c>
      <c r="W674" s="17" t="str">
        <f>IF(G674="failed",IF(H674&gt;='Statistical Analysis'!$E$16,"Outlier",0),0)</f>
        <v>Outlier</v>
      </c>
      <c r="Y674" s="25">
        <f>IF(G674="successful",((H674-'Statistical Analysis'!$D$4)/'Statistical Analysis'!$D$9),0)</f>
        <v>0</v>
      </c>
      <c r="Z674" s="14">
        <f>IF(G674="failed",((H674-'Statistical Analysis'!$E$4)/'Statistical Analysis'!$E$9),0)</f>
        <v>4.0025389537494593</v>
      </c>
      <c r="AC674" s="17">
        <f t="shared" si="73"/>
        <v>0.33333333333333331</v>
      </c>
    </row>
    <row r="675" spans="1:29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71"/>
        <v>0.43660714285714286</v>
      </c>
      <c r="G675" t="s">
        <v>14</v>
      </c>
      <c r="H675">
        <v>58</v>
      </c>
      <c r="I675" s="6">
        <f t="shared" si="7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74"/>
        <v>42475.208333333328</v>
      </c>
      <c r="O675" s="13">
        <f t="shared" si="75"/>
        <v>42496.208333333328</v>
      </c>
      <c r="P675" t="b">
        <v>0</v>
      </c>
      <c r="Q675" t="b">
        <v>0</v>
      </c>
      <c r="R675" t="s">
        <v>60</v>
      </c>
      <c r="S675" s="8" t="str">
        <f t="shared" si="72"/>
        <v>music</v>
      </c>
      <c r="T675" s="9" t="str">
        <f t="shared" si="76"/>
        <v>indie rock</v>
      </c>
      <c r="V675" s="17">
        <f>IF(G675="successful",IF(H675&gt;='Statistical Analysis'!$D$16,"Outlier",0),0)</f>
        <v>0</v>
      </c>
      <c r="W675" s="17">
        <f>IF(G675="failed",IF(H675&gt;='Statistical Analysis'!$E$16,"Outlier",0),0)</f>
        <v>0</v>
      </c>
      <c r="Y675" s="25">
        <f>IF(G675="successful",((H675-'Statistical Analysis'!$D$4)/'Statistical Analysis'!$D$9),0)</f>
        <v>0</v>
      </c>
      <c r="Z675" s="14">
        <f>IF(G675="failed",((H675-'Statistical Analysis'!$E$4)/'Statistical Analysis'!$E$9),0)</f>
        <v>-0.54960690844562754</v>
      </c>
      <c r="AC675" s="17">
        <f t="shared" si="73"/>
        <v>0.7</v>
      </c>
    </row>
    <row r="676" spans="1:29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71"/>
        <v>0.33538371411833628</v>
      </c>
      <c r="G676" t="s">
        <v>74</v>
      </c>
      <c r="H676">
        <v>1218</v>
      </c>
      <c r="I676" s="6">
        <f t="shared" si="7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74"/>
        <v>40774.208333333336</v>
      </c>
      <c r="O676" s="13">
        <f t="shared" si="75"/>
        <v>40821.208333333336</v>
      </c>
      <c r="P676" t="b">
        <v>0</v>
      </c>
      <c r="Q676" t="b">
        <v>0</v>
      </c>
      <c r="R676" t="s">
        <v>122</v>
      </c>
      <c r="S676" s="8" t="str">
        <f t="shared" si="72"/>
        <v>photography</v>
      </c>
      <c r="T676" s="9" t="str">
        <f t="shared" si="76"/>
        <v>photography books</v>
      </c>
      <c r="V676" s="17">
        <f>IF(G676="successful",IF(H676&gt;='Statistical Analysis'!$D$16,"Outlier",0),0)</f>
        <v>0</v>
      </c>
      <c r="W676" s="17">
        <f>IF(G676="failed",IF(H676&gt;='Statistical Analysis'!$E$16,"Outlier",0),0)</f>
        <v>0</v>
      </c>
      <c r="Y676" s="25">
        <f>IF(G676="successful",((H676-'Statistical Analysis'!$D$4)/'Statistical Analysis'!$D$9),0)</f>
        <v>0</v>
      </c>
      <c r="Z676" s="14">
        <f>IF(G676="failed",((H676-'Statistical Analysis'!$E$4)/'Statistical Analysis'!$E$9),0)</f>
        <v>0</v>
      </c>
      <c r="AC676" s="17">
        <f t="shared" si="73"/>
        <v>1.5666666666666667</v>
      </c>
    </row>
    <row r="677" spans="1:29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71"/>
        <v>1.2297938144329896</v>
      </c>
      <c r="G677" t="s">
        <v>20</v>
      </c>
      <c r="H677">
        <v>331</v>
      </c>
      <c r="I677" s="6">
        <f t="shared" si="7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74"/>
        <v>43719.208333333328</v>
      </c>
      <c r="O677" s="13">
        <f t="shared" si="75"/>
        <v>43726.208333333328</v>
      </c>
      <c r="P677" t="b">
        <v>0</v>
      </c>
      <c r="Q677" t="b">
        <v>0</v>
      </c>
      <c r="R677" t="s">
        <v>1029</v>
      </c>
      <c r="S677" s="8" t="str">
        <f t="shared" si="72"/>
        <v>journalism</v>
      </c>
      <c r="T677" s="9" t="str">
        <f t="shared" si="76"/>
        <v>audio</v>
      </c>
      <c r="V677" s="17">
        <f>IF(G677="successful",IF(H677&gt;='Statistical Analysis'!$D$16,"Outlier",0),0)</f>
        <v>0</v>
      </c>
      <c r="W677" s="17">
        <f>IF(G677="failed",IF(H677&gt;='Statistical Analysis'!$E$16,"Outlier",0),0)</f>
        <v>0</v>
      </c>
      <c r="Y677" s="25">
        <f>IF(G677="successful",((H677-'Statistical Analysis'!$D$4)/'Statistical Analysis'!$D$9),0)</f>
        <v>-0.41077937946726012</v>
      </c>
      <c r="Z677" s="14">
        <f>IF(G677="failed",((H677-'Statistical Analysis'!$E$4)/'Statistical Analysis'!$E$9),0)</f>
        <v>0</v>
      </c>
      <c r="AC677" s="17">
        <f t="shared" si="73"/>
        <v>0.23333333333333334</v>
      </c>
    </row>
    <row r="678" spans="1:29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71"/>
        <v>1.8974959871589085</v>
      </c>
      <c r="G678" t="s">
        <v>20</v>
      </c>
      <c r="H678">
        <v>1170</v>
      </c>
      <c r="I678" s="6">
        <f t="shared" si="7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74"/>
        <v>41178.208333333336</v>
      </c>
      <c r="O678" s="13">
        <f t="shared" si="75"/>
        <v>41187.208333333336</v>
      </c>
      <c r="P678" t="b">
        <v>0</v>
      </c>
      <c r="Q678" t="b">
        <v>0</v>
      </c>
      <c r="R678" t="s">
        <v>122</v>
      </c>
      <c r="S678" s="8" t="str">
        <f t="shared" si="72"/>
        <v>photography</v>
      </c>
      <c r="T678" s="9" t="str">
        <f t="shared" si="76"/>
        <v>photography books</v>
      </c>
      <c r="V678" s="17">
        <f>IF(G678="successful",IF(H678&gt;='Statistical Analysis'!$D$16,"Outlier",0),0)</f>
        <v>0</v>
      </c>
      <c r="W678" s="17">
        <f>IF(G678="failed",IF(H678&gt;='Statistical Analysis'!$E$16,"Outlier",0),0)</f>
        <v>0</v>
      </c>
      <c r="Y678" s="25">
        <f>IF(G678="successful",((H678-'Statistical Analysis'!$D$4)/'Statistical Analysis'!$D$9),0)</f>
        <v>0.25181016516704208</v>
      </c>
      <c r="Z678" s="14">
        <f>IF(G678="failed",((H678-'Statistical Analysis'!$E$4)/'Statistical Analysis'!$E$9),0)</f>
        <v>0</v>
      </c>
      <c r="AC678" s="17">
        <f t="shared" si="73"/>
        <v>0.3</v>
      </c>
    </row>
    <row r="679" spans="1:29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71"/>
        <v>0.83622641509433959</v>
      </c>
      <c r="G679" t="s">
        <v>14</v>
      </c>
      <c r="H679">
        <v>111</v>
      </c>
      <c r="I679" s="6">
        <f t="shared" si="7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74"/>
        <v>42561.208333333328</v>
      </c>
      <c r="O679" s="13">
        <f t="shared" si="75"/>
        <v>42611.208333333328</v>
      </c>
      <c r="P679" t="b">
        <v>0</v>
      </c>
      <c r="Q679" t="b">
        <v>0</v>
      </c>
      <c r="R679" t="s">
        <v>119</v>
      </c>
      <c r="S679" s="8" t="str">
        <f t="shared" si="72"/>
        <v>publishing</v>
      </c>
      <c r="T679" s="9" t="str">
        <f t="shared" si="76"/>
        <v>fiction</v>
      </c>
      <c r="V679" s="17">
        <f>IF(G679="successful",IF(H679&gt;='Statistical Analysis'!$D$16,"Outlier",0),0)</f>
        <v>0</v>
      </c>
      <c r="W679" s="17">
        <f>IF(G679="failed",IF(H679&gt;='Statistical Analysis'!$E$16,"Outlier",0),0)</f>
        <v>0</v>
      </c>
      <c r="Y679" s="25">
        <f>IF(G679="successful",((H679-'Statistical Analysis'!$D$4)/'Statistical Analysis'!$D$9),0)</f>
        <v>0</v>
      </c>
      <c r="Z679" s="14">
        <f>IF(G679="failed",((H679-'Statistical Analysis'!$E$4)/'Statistical Analysis'!$E$9),0)</f>
        <v>-0.49439781675310129</v>
      </c>
      <c r="AC679" s="17">
        <f t="shared" si="73"/>
        <v>1.6666666666666667</v>
      </c>
    </row>
    <row r="680" spans="1:29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71"/>
        <v>0.17968844221105529</v>
      </c>
      <c r="G680" t="s">
        <v>74</v>
      </c>
      <c r="H680">
        <v>215</v>
      </c>
      <c r="I680" s="6">
        <f t="shared" si="7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74"/>
        <v>43484.25</v>
      </c>
      <c r="O680" s="13">
        <f t="shared" si="75"/>
        <v>43486.25</v>
      </c>
      <c r="P680" t="b">
        <v>0</v>
      </c>
      <c r="Q680" t="b">
        <v>0</v>
      </c>
      <c r="R680" t="s">
        <v>53</v>
      </c>
      <c r="S680" s="8" t="str">
        <f t="shared" si="72"/>
        <v>film &amp; video</v>
      </c>
      <c r="T680" s="9" t="str">
        <f t="shared" si="76"/>
        <v>drama</v>
      </c>
      <c r="V680" s="17">
        <f>IF(G680="successful",IF(H680&gt;='Statistical Analysis'!$D$16,"Outlier",0),0)</f>
        <v>0</v>
      </c>
      <c r="W680" s="17">
        <f>IF(G680="failed",IF(H680&gt;='Statistical Analysis'!$E$16,"Outlier",0),0)</f>
        <v>0</v>
      </c>
      <c r="Y680" s="25">
        <f>IF(G680="successful",((H680-'Statistical Analysis'!$D$4)/'Statistical Analysis'!$D$9),0)</f>
        <v>0</v>
      </c>
      <c r="Z680" s="14">
        <f>IF(G680="failed",((H680-'Statistical Analysis'!$E$4)/'Statistical Analysis'!$E$9),0)</f>
        <v>0</v>
      </c>
      <c r="AC680" s="17">
        <f t="shared" si="73"/>
        <v>6.6666666666666666E-2</v>
      </c>
    </row>
    <row r="681" spans="1:29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71"/>
        <v>10.365</v>
      </c>
      <c r="G681" t="s">
        <v>20</v>
      </c>
      <c r="H681">
        <v>363</v>
      </c>
      <c r="I681" s="6">
        <f t="shared" si="7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74"/>
        <v>43756.208333333328</v>
      </c>
      <c r="O681" s="13">
        <f t="shared" si="75"/>
        <v>43761.208333333328</v>
      </c>
      <c r="P681" t="b">
        <v>0</v>
      </c>
      <c r="Q681" t="b">
        <v>1</v>
      </c>
      <c r="R681" t="s">
        <v>17</v>
      </c>
      <c r="S681" s="8" t="str">
        <f t="shared" si="72"/>
        <v>food</v>
      </c>
      <c r="T681" s="9" t="str">
        <f t="shared" si="76"/>
        <v>food trucks</v>
      </c>
      <c r="V681" s="17">
        <f>IF(G681="successful",IF(H681&gt;='Statistical Analysis'!$D$16,"Outlier",0),0)</f>
        <v>0</v>
      </c>
      <c r="W681" s="17">
        <f>IF(G681="failed",IF(H681&gt;='Statistical Analysis'!$E$16,"Outlier",0),0)</f>
        <v>0</v>
      </c>
      <c r="Y681" s="25">
        <f>IF(G681="successful",((H681-'Statistical Analysis'!$D$4)/'Statistical Analysis'!$D$9),0)</f>
        <v>-0.38550778777679806</v>
      </c>
      <c r="Z681" s="14">
        <f>IF(G681="failed",((H681-'Statistical Analysis'!$E$4)/'Statistical Analysis'!$E$9),0)</f>
        <v>0</v>
      </c>
      <c r="AC681" s="17">
        <f t="shared" si="73"/>
        <v>0.16666666666666666</v>
      </c>
    </row>
    <row r="682" spans="1:29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71"/>
        <v>0.97405219780219776</v>
      </c>
      <c r="G682" t="s">
        <v>14</v>
      </c>
      <c r="H682">
        <v>2955</v>
      </c>
      <c r="I682" s="6">
        <f t="shared" si="7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74"/>
        <v>43813.25</v>
      </c>
      <c r="O682" s="13">
        <f t="shared" si="75"/>
        <v>43815.25</v>
      </c>
      <c r="P682" t="b">
        <v>0</v>
      </c>
      <c r="Q682" t="b">
        <v>1</v>
      </c>
      <c r="R682" t="s">
        <v>292</v>
      </c>
      <c r="S682" s="8" t="str">
        <f t="shared" si="72"/>
        <v>games</v>
      </c>
      <c r="T682" s="9" t="str">
        <f t="shared" si="76"/>
        <v>mobile games</v>
      </c>
      <c r="V682" s="17">
        <f>IF(G682="successful",IF(H682&gt;='Statistical Analysis'!$D$16,"Outlier",0),0)</f>
        <v>0</v>
      </c>
      <c r="W682" s="17" t="str">
        <f>IF(G682="failed",IF(H682&gt;='Statistical Analysis'!$E$16,"Outlier",0),0)</f>
        <v>Outlier</v>
      </c>
      <c r="Y682" s="25">
        <f>IF(G682="successful",((H682-'Statistical Analysis'!$D$4)/'Statistical Analysis'!$D$9),0)</f>
        <v>0</v>
      </c>
      <c r="Z682" s="14">
        <f>IF(G682="failed",((H682-'Statistical Analysis'!$E$4)/'Statistical Analysis'!$E$9),0)</f>
        <v>2.4681428770873621</v>
      </c>
      <c r="AC682" s="17">
        <f t="shared" si="73"/>
        <v>6.6666666666666666E-2</v>
      </c>
    </row>
    <row r="683" spans="1:29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71"/>
        <v>0.86386203150461705</v>
      </c>
      <c r="G683" t="s">
        <v>14</v>
      </c>
      <c r="H683">
        <v>1657</v>
      </c>
      <c r="I683" s="6">
        <f t="shared" si="7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74"/>
        <v>40898.25</v>
      </c>
      <c r="O683" s="13">
        <f t="shared" si="75"/>
        <v>40904.25</v>
      </c>
      <c r="P683" t="b">
        <v>0</v>
      </c>
      <c r="Q683" t="b">
        <v>0</v>
      </c>
      <c r="R683" t="s">
        <v>33</v>
      </c>
      <c r="S683" s="8" t="str">
        <f t="shared" si="72"/>
        <v>theater</v>
      </c>
      <c r="T683" s="9" t="str">
        <f t="shared" si="76"/>
        <v>plays</v>
      </c>
      <c r="V683" s="17">
        <f>IF(G683="successful",IF(H683&gt;='Statistical Analysis'!$D$16,"Outlier",0),0)</f>
        <v>0</v>
      </c>
      <c r="W683" s="17">
        <f>IF(G683="failed",IF(H683&gt;='Statistical Analysis'!$E$16,"Outlier",0),0)</f>
        <v>0</v>
      </c>
      <c r="Y683" s="25">
        <f>IF(G683="successful",((H683-'Statistical Analysis'!$D$4)/'Statistical Analysis'!$D$9),0)</f>
        <v>0</v>
      </c>
      <c r="Z683" s="14">
        <f>IF(G683="failed",((H683-'Statistical Analysis'!$E$4)/'Statistical Analysis'!$E$9),0)</f>
        <v>1.1160409711081352</v>
      </c>
      <c r="AC683" s="17">
        <f t="shared" si="73"/>
        <v>0.2</v>
      </c>
    </row>
    <row r="684" spans="1:29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71"/>
        <v>1.5016666666666667</v>
      </c>
      <c r="G684" t="s">
        <v>20</v>
      </c>
      <c r="H684">
        <v>103</v>
      </c>
      <c r="I684" s="6">
        <f t="shared" si="7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74"/>
        <v>41619.25</v>
      </c>
      <c r="O684" s="13">
        <f t="shared" si="75"/>
        <v>41628.25</v>
      </c>
      <c r="P684" t="b">
        <v>0</v>
      </c>
      <c r="Q684" t="b">
        <v>0</v>
      </c>
      <c r="R684" t="s">
        <v>33</v>
      </c>
      <c r="S684" s="8" t="str">
        <f t="shared" si="72"/>
        <v>theater</v>
      </c>
      <c r="T684" s="9" t="str">
        <f t="shared" si="76"/>
        <v>plays</v>
      </c>
      <c r="V684" s="17">
        <f>IF(G684="successful",IF(H684&gt;='Statistical Analysis'!$D$16,"Outlier",0),0)</f>
        <v>0</v>
      </c>
      <c r="W684" s="17">
        <f>IF(G684="failed",IF(H684&gt;='Statistical Analysis'!$E$16,"Outlier",0),0)</f>
        <v>0</v>
      </c>
      <c r="Y684" s="25">
        <f>IF(G684="successful",((H684-'Statistical Analysis'!$D$4)/'Statistical Analysis'!$D$9),0)</f>
        <v>-0.59083947026180228</v>
      </c>
      <c r="Z684" s="14">
        <f>IF(G684="failed",((H684-'Statistical Analysis'!$E$4)/'Statistical Analysis'!$E$9),0)</f>
        <v>0</v>
      </c>
      <c r="AC684" s="17">
        <f t="shared" si="73"/>
        <v>0.3</v>
      </c>
    </row>
    <row r="685" spans="1:29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71"/>
        <v>3.5843478260869563</v>
      </c>
      <c r="G685" t="s">
        <v>20</v>
      </c>
      <c r="H685">
        <v>147</v>
      </c>
      <c r="I685" s="6">
        <f t="shared" si="7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74"/>
        <v>43359.208333333328</v>
      </c>
      <c r="O685" s="13">
        <f t="shared" si="75"/>
        <v>43361.208333333328</v>
      </c>
      <c r="P685" t="b">
        <v>0</v>
      </c>
      <c r="Q685" t="b">
        <v>0</v>
      </c>
      <c r="R685" t="s">
        <v>33</v>
      </c>
      <c r="S685" s="8" t="str">
        <f t="shared" si="72"/>
        <v>theater</v>
      </c>
      <c r="T685" s="9" t="str">
        <f t="shared" si="76"/>
        <v>plays</v>
      </c>
      <c r="V685" s="17">
        <f>IF(G685="successful",IF(H685&gt;='Statistical Analysis'!$D$16,"Outlier",0),0)</f>
        <v>0</v>
      </c>
      <c r="W685" s="17">
        <f>IF(G685="failed",IF(H685&gt;='Statistical Analysis'!$E$16,"Outlier",0),0)</f>
        <v>0</v>
      </c>
      <c r="Y685" s="25">
        <f>IF(G685="successful",((H685-'Statistical Analysis'!$D$4)/'Statistical Analysis'!$D$9),0)</f>
        <v>-0.55609103168741703</v>
      </c>
      <c r="Z685" s="14">
        <f>IF(G685="failed",((H685-'Statistical Analysis'!$E$4)/'Statistical Analysis'!$E$9),0)</f>
        <v>0</v>
      </c>
      <c r="AC685" s="17">
        <f t="shared" si="73"/>
        <v>6.6666666666666666E-2</v>
      </c>
    </row>
    <row r="686" spans="1:29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71"/>
        <v>5.4285714285714288</v>
      </c>
      <c r="G686" t="s">
        <v>20</v>
      </c>
      <c r="H686">
        <v>110</v>
      </c>
      <c r="I686" s="6">
        <f t="shared" si="7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74"/>
        <v>40358.208333333336</v>
      </c>
      <c r="O686" s="13">
        <f t="shared" si="75"/>
        <v>40378.208333333336</v>
      </c>
      <c r="P686" t="b">
        <v>0</v>
      </c>
      <c r="Q686" t="b">
        <v>0</v>
      </c>
      <c r="R686" t="s">
        <v>68</v>
      </c>
      <c r="S686" s="8" t="str">
        <f t="shared" si="72"/>
        <v>publishing</v>
      </c>
      <c r="T686" s="9" t="str">
        <f t="shared" si="76"/>
        <v>nonfiction</v>
      </c>
      <c r="V686" s="17">
        <f>IF(G686="successful",IF(H686&gt;='Statistical Analysis'!$D$16,"Outlier",0),0)</f>
        <v>0</v>
      </c>
      <c r="W686" s="17">
        <f>IF(G686="failed",IF(H686&gt;='Statistical Analysis'!$E$16,"Outlier",0),0)</f>
        <v>0</v>
      </c>
      <c r="Y686" s="25">
        <f>IF(G686="successful",((H686-'Statistical Analysis'!$D$4)/'Statistical Analysis'!$D$9),0)</f>
        <v>-0.58531130957951372</v>
      </c>
      <c r="Z686" s="14">
        <f>IF(G686="failed",((H686-'Statistical Analysis'!$E$4)/'Statistical Analysis'!$E$9),0)</f>
        <v>0</v>
      </c>
      <c r="AC686" s="17">
        <f t="shared" si="73"/>
        <v>0.66666666666666663</v>
      </c>
    </row>
    <row r="687" spans="1:29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71"/>
        <v>0.67500714285714281</v>
      </c>
      <c r="G687" t="s">
        <v>14</v>
      </c>
      <c r="H687">
        <v>926</v>
      </c>
      <c r="I687" s="6">
        <f t="shared" si="7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74"/>
        <v>42239.208333333328</v>
      </c>
      <c r="O687" s="13">
        <f t="shared" si="75"/>
        <v>42263.208333333328</v>
      </c>
      <c r="P687" t="b">
        <v>0</v>
      </c>
      <c r="Q687" t="b">
        <v>0</v>
      </c>
      <c r="R687" t="s">
        <v>33</v>
      </c>
      <c r="S687" s="8" t="str">
        <f t="shared" si="72"/>
        <v>theater</v>
      </c>
      <c r="T687" s="9" t="str">
        <f t="shared" si="76"/>
        <v>plays</v>
      </c>
      <c r="V687" s="17">
        <f>IF(G687="successful",IF(H687&gt;='Statistical Analysis'!$D$16,"Outlier",0),0)</f>
        <v>0</v>
      </c>
      <c r="W687" s="17">
        <f>IF(G687="failed",IF(H687&gt;='Statistical Analysis'!$E$16,"Outlier",0),0)</f>
        <v>0</v>
      </c>
      <c r="Y687" s="25">
        <f>IF(G687="successful",((H687-'Statistical Analysis'!$D$4)/'Statistical Analysis'!$D$9),0)</f>
        <v>0</v>
      </c>
      <c r="Z687" s="14">
        <f>IF(G687="failed",((H687-'Statistical Analysis'!$E$4)/'Statistical Analysis'!$E$9),0)</f>
        <v>0.35457217814140568</v>
      </c>
      <c r="AC687" s="17">
        <f t="shared" si="73"/>
        <v>0.8</v>
      </c>
    </row>
    <row r="688" spans="1:29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71"/>
        <v>1.9174666666666667</v>
      </c>
      <c r="G688" t="s">
        <v>20</v>
      </c>
      <c r="H688">
        <v>134</v>
      </c>
      <c r="I688" s="6">
        <f t="shared" si="7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74"/>
        <v>43186.208333333328</v>
      </c>
      <c r="O688" s="13">
        <f t="shared" si="75"/>
        <v>43197.208333333328</v>
      </c>
      <c r="P688" t="b">
        <v>0</v>
      </c>
      <c r="Q688" t="b">
        <v>0</v>
      </c>
      <c r="R688" t="s">
        <v>65</v>
      </c>
      <c r="S688" s="8" t="str">
        <f t="shared" si="72"/>
        <v>technology</v>
      </c>
      <c r="T688" s="9" t="str">
        <f t="shared" si="76"/>
        <v>wearables</v>
      </c>
      <c r="V688" s="17">
        <f>IF(G688="successful",IF(H688&gt;='Statistical Analysis'!$D$16,"Outlier",0),0)</f>
        <v>0</v>
      </c>
      <c r="W688" s="17">
        <f>IF(G688="failed",IF(H688&gt;='Statistical Analysis'!$E$16,"Outlier",0),0)</f>
        <v>0</v>
      </c>
      <c r="Y688" s="25">
        <f>IF(G688="successful",((H688-'Statistical Analysis'!$D$4)/'Statistical Analysis'!$D$9),0)</f>
        <v>-0.56635761581166721</v>
      </c>
      <c r="Z688" s="14">
        <f>IF(G688="failed",((H688-'Statistical Analysis'!$E$4)/'Statistical Analysis'!$E$9),0)</f>
        <v>0</v>
      </c>
      <c r="AC688" s="17">
        <f t="shared" si="73"/>
        <v>0.36666666666666664</v>
      </c>
    </row>
    <row r="689" spans="1:29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71"/>
        <v>9.32</v>
      </c>
      <c r="G689" t="s">
        <v>20</v>
      </c>
      <c r="H689">
        <v>269</v>
      </c>
      <c r="I689" s="6">
        <f t="shared" si="7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74"/>
        <v>42806.25</v>
      </c>
      <c r="O689" s="13">
        <f t="shared" si="75"/>
        <v>42809.208333333328</v>
      </c>
      <c r="P689" t="b">
        <v>0</v>
      </c>
      <c r="Q689" t="b">
        <v>0</v>
      </c>
      <c r="R689" t="s">
        <v>33</v>
      </c>
      <c r="S689" s="8" t="str">
        <f t="shared" si="72"/>
        <v>theater</v>
      </c>
      <c r="T689" s="9" t="str">
        <f t="shared" si="76"/>
        <v>plays</v>
      </c>
      <c r="V689" s="17">
        <f>IF(G689="successful",IF(H689&gt;='Statistical Analysis'!$D$16,"Outlier",0),0)</f>
        <v>0</v>
      </c>
      <c r="W689" s="17">
        <f>IF(G689="failed",IF(H689&gt;='Statistical Analysis'!$E$16,"Outlier",0),0)</f>
        <v>0</v>
      </c>
      <c r="Y689" s="25">
        <f>IF(G689="successful",((H689-'Statistical Analysis'!$D$4)/'Statistical Analysis'!$D$9),0)</f>
        <v>-0.45974308836753036</v>
      </c>
      <c r="Z689" s="14">
        <f>IF(G689="failed",((H689-'Statistical Analysis'!$E$4)/'Statistical Analysis'!$E$9),0)</f>
        <v>0</v>
      </c>
      <c r="AC689" s="17">
        <f t="shared" si="73"/>
        <v>9.8611111110949418E-2</v>
      </c>
    </row>
    <row r="690" spans="1:29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71"/>
        <v>4.2927586206896553</v>
      </c>
      <c r="G690" t="s">
        <v>20</v>
      </c>
      <c r="H690">
        <v>175</v>
      </c>
      <c r="I690" s="6">
        <f t="shared" si="7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74"/>
        <v>43475.25</v>
      </c>
      <c r="O690" s="13">
        <f t="shared" si="75"/>
        <v>43491.25</v>
      </c>
      <c r="P690" t="b">
        <v>0</v>
      </c>
      <c r="Q690" t="b">
        <v>1</v>
      </c>
      <c r="R690" t="s">
        <v>269</v>
      </c>
      <c r="S690" s="8" t="str">
        <f t="shared" si="72"/>
        <v>film &amp; video</v>
      </c>
      <c r="T690" s="9" t="str">
        <f t="shared" si="76"/>
        <v>television</v>
      </c>
      <c r="V690" s="17">
        <f>IF(G690="successful",IF(H690&gt;='Statistical Analysis'!$D$16,"Outlier",0),0)</f>
        <v>0</v>
      </c>
      <c r="W690" s="17">
        <f>IF(G690="failed",IF(H690&gt;='Statistical Analysis'!$E$16,"Outlier",0),0)</f>
        <v>0</v>
      </c>
      <c r="Y690" s="25">
        <f>IF(G690="successful",((H690-'Statistical Analysis'!$D$4)/'Statistical Analysis'!$D$9),0)</f>
        <v>-0.53397838895826266</v>
      </c>
      <c r="Z690" s="14">
        <f>IF(G690="failed",((H690-'Statistical Analysis'!$E$4)/'Statistical Analysis'!$E$9),0)</f>
        <v>0</v>
      </c>
      <c r="AC690" s="17">
        <f t="shared" si="73"/>
        <v>0.53333333333333333</v>
      </c>
    </row>
    <row r="691" spans="1:29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71"/>
        <v>1.0065753424657535</v>
      </c>
      <c r="G691" t="s">
        <v>20</v>
      </c>
      <c r="H691">
        <v>69</v>
      </c>
      <c r="I691" s="6">
        <f t="shared" si="7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74"/>
        <v>41576.208333333336</v>
      </c>
      <c r="O691" s="13">
        <f t="shared" si="75"/>
        <v>41588.25</v>
      </c>
      <c r="P691" t="b">
        <v>0</v>
      </c>
      <c r="Q691" t="b">
        <v>0</v>
      </c>
      <c r="R691" t="s">
        <v>28</v>
      </c>
      <c r="S691" s="8" t="str">
        <f t="shared" si="72"/>
        <v>technology</v>
      </c>
      <c r="T691" s="9" t="str">
        <f t="shared" si="76"/>
        <v>web</v>
      </c>
      <c r="V691" s="17">
        <f>IF(G691="successful",IF(H691&gt;='Statistical Analysis'!$D$16,"Outlier",0),0)</f>
        <v>0</v>
      </c>
      <c r="W691" s="17">
        <f>IF(G691="failed",IF(H691&gt;='Statistical Analysis'!$E$16,"Outlier",0),0)</f>
        <v>0</v>
      </c>
      <c r="Y691" s="25">
        <f>IF(G691="successful",((H691-'Statistical Analysis'!$D$4)/'Statistical Analysis'!$D$9),0)</f>
        <v>-0.61769053643291827</v>
      </c>
      <c r="Z691" s="14">
        <f>IF(G691="failed",((H691-'Statistical Analysis'!$E$4)/'Statistical Analysis'!$E$9),0)</f>
        <v>0</v>
      </c>
      <c r="AC691" s="17">
        <f t="shared" si="73"/>
        <v>0.40138888888880803</v>
      </c>
    </row>
    <row r="692" spans="1:29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71"/>
        <v>2.266111111111111</v>
      </c>
      <c r="G692" t="s">
        <v>20</v>
      </c>
      <c r="H692">
        <v>190</v>
      </c>
      <c r="I692" s="6">
        <f t="shared" si="7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74"/>
        <v>40874.25</v>
      </c>
      <c r="O692" s="13">
        <f t="shared" si="75"/>
        <v>40880.25</v>
      </c>
      <c r="P692" t="b">
        <v>0</v>
      </c>
      <c r="Q692" t="b">
        <v>1</v>
      </c>
      <c r="R692" t="s">
        <v>42</v>
      </c>
      <c r="S692" s="8" t="str">
        <f t="shared" si="72"/>
        <v>film &amp; video</v>
      </c>
      <c r="T692" s="9" t="str">
        <f t="shared" si="76"/>
        <v>documentary</v>
      </c>
      <c r="V692" s="17">
        <f>IF(G692="successful",IF(H692&gt;='Statistical Analysis'!$D$16,"Outlier",0),0)</f>
        <v>0</v>
      </c>
      <c r="W692" s="17">
        <f>IF(G692="failed",IF(H692&gt;='Statistical Analysis'!$E$16,"Outlier",0),0)</f>
        <v>0</v>
      </c>
      <c r="Y692" s="25">
        <f>IF(G692="successful",((H692-'Statistical Analysis'!$D$4)/'Statistical Analysis'!$D$9),0)</f>
        <v>-0.5221323303533586</v>
      </c>
      <c r="Z692" s="14">
        <f>IF(G692="failed",((H692-'Statistical Analysis'!$E$4)/'Statistical Analysis'!$E$9),0)</f>
        <v>0</v>
      </c>
      <c r="AC692" s="17">
        <f t="shared" si="73"/>
        <v>0.2</v>
      </c>
    </row>
    <row r="693" spans="1:29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71"/>
        <v>1.4238</v>
      </c>
      <c r="G693" t="s">
        <v>20</v>
      </c>
      <c r="H693">
        <v>237</v>
      </c>
      <c r="I693" s="6">
        <f t="shared" si="7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74"/>
        <v>41185.208333333336</v>
      </c>
      <c r="O693" s="13">
        <f t="shared" si="75"/>
        <v>41202.208333333336</v>
      </c>
      <c r="P693" t="b">
        <v>1</v>
      </c>
      <c r="Q693" t="b">
        <v>1</v>
      </c>
      <c r="R693" t="s">
        <v>42</v>
      </c>
      <c r="S693" s="8" t="str">
        <f t="shared" si="72"/>
        <v>film &amp; video</v>
      </c>
      <c r="T693" s="9" t="str">
        <f t="shared" si="76"/>
        <v>documentary</v>
      </c>
      <c r="V693" s="17">
        <f>IF(G693="successful",IF(H693&gt;='Statistical Analysis'!$D$16,"Outlier",0),0)</f>
        <v>0</v>
      </c>
      <c r="W693" s="17">
        <f>IF(G693="failed",IF(H693&gt;='Statistical Analysis'!$E$16,"Outlier",0),0)</f>
        <v>0</v>
      </c>
      <c r="Y693" s="25">
        <f>IF(G693="successful",((H693-'Statistical Analysis'!$D$4)/'Statistical Analysis'!$D$9),0)</f>
        <v>-0.48501468005799242</v>
      </c>
      <c r="Z693" s="14">
        <f>IF(G693="failed",((H693-'Statistical Analysis'!$E$4)/'Statistical Analysis'!$E$9),0)</f>
        <v>0</v>
      </c>
      <c r="AC693" s="17">
        <f t="shared" si="73"/>
        <v>0.56666666666666665</v>
      </c>
    </row>
    <row r="694" spans="1:29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71"/>
        <v>0.90633333333333332</v>
      </c>
      <c r="G694" t="s">
        <v>14</v>
      </c>
      <c r="H694">
        <v>77</v>
      </c>
      <c r="I694" s="6">
        <f t="shared" si="7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74"/>
        <v>43655.208333333328</v>
      </c>
      <c r="O694" s="13">
        <f t="shared" si="75"/>
        <v>43673.208333333328</v>
      </c>
      <c r="P694" t="b">
        <v>0</v>
      </c>
      <c r="Q694" t="b">
        <v>0</v>
      </c>
      <c r="R694" t="s">
        <v>23</v>
      </c>
      <c r="S694" s="8" t="str">
        <f t="shared" si="72"/>
        <v>music</v>
      </c>
      <c r="T694" s="9" t="str">
        <f t="shared" si="76"/>
        <v>rock</v>
      </c>
      <c r="V694" s="17">
        <f>IF(G694="successful",IF(H694&gt;='Statistical Analysis'!$D$16,"Outlier",0),0)</f>
        <v>0</v>
      </c>
      <c r="W694" s="17">
        <f>IF(G694="failed",IF(H694&gt;='Statistical Analysis'!$E$16,"Outlier",0),0)</f>
        <v>0</v>
      </c>
      <c r="Y694" s="25">
        <f>IF(G694="successful",((H694-'Statistical Analysis'!$D$4)/'Statistical Analysis'!$D$9),0)</f>
        <v>0</v>
      </c>
      <c r="Z694" s="14">
        <f>IF(G694="failed",((H694-'Statistical Analysis'!$E$4)/'Statistical Analysis'!$E$9),0)</f>
        <v>-0.52981496991434451</v>
      </c>
      <c r="AC694" s="17">
        <f t="shared" si="73"/>
        <v>0.6</v>
      </c>
    </row>
    <row r="695" spans="1:29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71"/>
        <v>0.63966740576496672</v>
      </c>
      <c r="G695" t="s">
        <v>14</v>
      </c>
      <c r="H695">
        <v>1748</v>
      </c>
      <c r="I695" s="6">
        <f t="shared" si="7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74"/>
        <v>43025.208333333328</v>
      </c>
      <c r="O695" s="13">
        <f t="shared" si="75"/>
        <v>43042.208333333328</v>
      </c>
      <c r="P695" t="b">
        <v>0</v>
      </c>
      <c r="Q695" t="b">
        <v>0</v>
      </c>
      <c r="R695" t="s">
        <v>33</v>
      </c>
      <c r="S695" s="8" t="str">
        <f t="shared" si="72"/>
        <v>theater</v>
      </c>
      <c r="T695" s="9" t="str">
        <f t="shared" si="76"/>
        <v>plays</v>
      </c>
      <c r="V695" s="17">
        <f>IF(G695="successful",IF(H695&gt;='Statistical Analysis'!$D$16,"Outlier",0),0)</f>
        <v>0</v>
      </c>
      <c r="W695" s="17">
        <f>IF(G695="failed",IF(H695&gt;='Statistical Analysis'!$E$16,"Outlier",0),0)</f>
        <v>0</v>
      </c>
      <c r="Y695" s="25">
        <f>IF(G695="successful",((H695-'Statistical Analysis'!$D$4)/'Statistical Analysis'!$D$9),0)</f>
        <v>0</v>
      </c>
      <c r="Z695" s="14">
        <f>IF(G695="failed",((H695-'Statistical Analysis'!$E$4)/'Statistical Analysis'!$E$9),0)</f>
        <v>1.2108339398632273</v>
      </c>
      <c r="AC695" s="17">
        <f t="shared" si="73"/>
        <v>0.56666666666666665</v>
      </c>
    </row>
    <row r="696" spans="1:29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71"/>
        <v>0.84131868131868137</v>
      </c>
      <c r="G696" t="s">
        <v>14</v>
      </c>
      <c r="H696">
        <v>79</v>
      </c>
      <c r="I696" s="6">
        <f t="shared" si="7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74"/>
        <v>43066.25</v>
      </c>
      <c r="O696" s="13">
        <f t="shared" si="75"/>
        <v>43103.25</v>
      </c>
      <c r="P696" t="b">
        <v>0</v>
      </c>
      <c r="Q696" t="b">
        <v>0</v>
      </c>
      <c r="R696" t="s">
        <v>33</v>
      </c>
      <c r="S696" s="8" t="str">
        <f t="shared" si="72"/>
        <v>theater</v>
      </c>
      <c r="T696" s="9" t="str">
        <f t="shared" si="76"/>
        <v>plays</v>
      </c>
      <c r="V696" s="17">
        <f>IF(G696="successful",IF(H696&gt;='Statistical Analysis'!$D$16,"Outlier",0),0)</f>
        <v>0</v>
      </c>
      <c r="W696" s="17">
        <f>IF(G696="failed",IF(H696&gt;='Statistical Analysis'!$E$16,"Outlier",0),0)</f>
        <v>0</v>
      </c>
      <c r="Y696" s="25">
        <f>IF(G696="successful",((H696-'Statistical Analysis'!$D$4)/'Statistical Analysis'!$D$9),0)</f>
        <v>0</v>
      </c>
      <c r="Z696" s="14">
        <f>IF(G696="failed",((H696-'Statistical Analysis'!$E$4)/'Statistical Analysis'!$E$9),0)</f>
        <v>-0.52773160796368324</v>
      </c>
      <c r="AC696" s="17">
        <f t="shared" si="73"/>
        <v>1.2333333333333334</v>
      </c>
    </row>
    <row r="697" spans="1:29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71"/>
        <v>1.3393478260869565</v>
      </c>
      <c r="G697" t="s">
        <v>20</v>
      </c>
      <c r="H697">
        <v>196</v>
      </c>
      <c r="I697" s="6">
        <f t="shared" si="7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74"/>
        <v>42322.25</v>
      </c>
      <c r="O697" s="13">
        <f t="shared" si="75"/>
        <v>42338.25</v>
      </c>
      <c r="P697" t="b">
        <v>1</v>
      </c>
      <c r="Q697" t="b">
        <v>0</v>
      </c>
      <c r="R697" t="s">
        <v>23</v>
      </c>
      <c r="S697" s="8" t="str">
        <f t="shared" si="72"/>
        <v>music</v>
      </c>
      <c r="T697" s="9" t="str">
        <f t="shared" si="76"/>
        <v>rock</v>
      </c>
      <c r="V697" s="17">
        <f>IF(G697="successful",IF(H697&gt;='Statistical Analysis'!$D$16,"Outlier",0),0)</f>
        <v>0</v>
      </c>
      <c r="W697" s="17">
        <f>IF(G697="failed",IF(H697&gt;='Statistical Analysis'!$E$16,"Outlier",0),0)</f>
        <v>0</v>
      </c>
      <c r="Y697" s="25">
        <f>IF(G697="successful",((H697-'Statistical Analysis'!$D$4)/'Statistical Analysis'!$D$9),0)</f>
        <v>-0.51739390691139697</v>
      </c>
      <c r="Z697" s="14">
        <f>IF(G697="failed",((H697-'Statistical Analysis'!$E$4)/'Statistical Analysis'!$E$9),0)</f>
        <v>0</v>
      </c>
      <c r="AC697" s="17">
        <f t="shared" si="73"/>
        <v>0.53333333333333333</v>
      </c>
    </row>
    <row r="698" spans="1:29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71"/>
        <v>0.59042047531992692</v>
      </c>
      <c r="G698" t="s">
        <v>14</v>
      </c>
      <c r="H698">
        <v>889</v>
      </c>
      <c r="I698" s="6">
        <f t="shared" si="7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74"/>
        <v>42114.208333333328</v>
      </c>
      <c r="O698" s="13">
        <f t="shared" si="75"/>
        <v>42115.208333333328</v>
      </c>
      <c r="P698" t="b">
        <v>0</v>
      </c>
      <c r="Q698" t="b">
        <v>1</v>
      </c>
      <c r="R698" t="s">
        <v>33</v>
      </c>
      <c r="S698" s="8" t="str">
        <f t="shared" si="72"/>
        <v>theater</v>
      </c>
      <c r="T698" s="9" t="str">
        <f t="shared" si="76"/>
        <v>plays</v>
      </c>
      <c r="V698" s="17">
        <f>IF(G698="successful",IF(H698&gt;='Statistical Analysis'!$D$16,"Outlier",0),0)</f>
        <v>0</v>
      </c>
      <c r="W698" s="17">
        <f>IF(G698="failed",IF(H698&gt;='Statistical Analysis'!$E$16,"Outlier",0),0)</f>
        <v>0</v>
      </c>
      <c r="Y698" s="25">
        <f>IF(G698="successful",((H698-'Statistical Analysis'!$D$4)/'Statistical Analysis'!$D$9),0)</f>
        <v>0</v>
      </c>
      <c r="Z698" s="14">
        <f>IF(G698="failed",((H698-'Statistical Analysis'!$E$4)/'Statistical Analysis'!$E$9),0)</f>
        <v>0.31602998205417038</v>
      </c>
      <c r="AC698" s="17">
        <f t="shared" si="73"/>
        <v>3.3333333333333333E-2</v>
      </c>
    </row>
    <row r="699" spans="1:29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71"/>
        <v>1.5280062063615205</v>
      </c>
      <c r="G699" t="s">
        <v>20</v>
      </c>
      <c r="H699">
        <v>7295</v>
      </c>
      <c r="I699" s="6">
        <f t="shared" si="7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74"/>
        <v>43190.208333333328</v>
      </c>
      <c r="O699" s="13">
        <f t="shared" si="75"/>
        <v>43192.208333333328</v>
      </c>
      <c r="P699" t="b">
        <v>0</v>
      </c>
      <c r="Q699" t="b">
        <v>0</v>
      </c>
      <c r="R699" t="s">
        <v>50</v>
      </c>
      <c r="S699" s="8" t="str">
        <f t="shared" si="72"/>
        <v>music</v>
      </c>
      <c r="T699" s="9" t="str">
        <f t="shared" si="76"/>
        <v>electric music</v>
      </c>
      <c r="V699" s="17" t="str">
        <f>IF(G699="successful",IF(H699&gt;='Statistical Analysis'!$D$16,"Outlier",0),0)</f>
        <v>Outlier</v>
      </c>
      <c r="W699" s="17">
        <f>IF(G699="failed",IF(H699&gt;='Statistical Analysis'!$E$16,"Outlier",0),0)</f>
        <v>0</v>
      </c>
      <c r="Y699" s="25">
        <f>IF(G699="successful",((H699-'Statistical Analysis'!$D$4)/'Statistical Analysis'!$D$9),0)</f>
        <v>5.0889507621695467</v>
      </c>
      <c r="Z699" s="14">
        <f>IF(G699="failed",((H699-'Statistical Analysis'!$E$4)/'Statistical Analysis'!$E$9),0)</f>
        <v>0</v>
      </c>
      <c r="AC699" s="17">
        <f t="shared" si="73"/>
        <v>6.6666666666666666E-2</v>
      </c>
    </row>
    <row r="700" spans="1:29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71"/>
        <v>4.466912114014252</v>
      </c>
      <c r="G700" t="s">
        <v>20</v>
      </c>
      <c r="H700">
        <v>2893</v>
      </c>
      <c r="I700" s="6">
        <f t="shared" si="7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74"/>
        <v>40871.25</v>
      </c>
      <c r="O700" s="13">
        <f t="shared" si="75"/>
        <v>40885.25</v>
      </c>
      <c r="P700" t="b">
        <v>0</v>
      </c>
      <c r="Q700" t="b">
        <v>0</v>
      </c>
      <c r="R700" t="s">
        <v>65</v>
      </c>
      <c r="S700" s="8" t="str">
        <f t="shared" si="72"/>
        <v>technology</v>
      </c>
      <c r="T700" s="9" t="str">
        <f t="shared" si="76"/>
        <v>wearables</v>
      </c>
      <c r="V700" s="17">
        <f>IF(G700="successful",IF(H700&gt;='Statistical Analysis'!$D$16,"Outlier",0),0)</f>
        <v>0</v>
      </c>
      <c r="W700" s="17">
        <f>IF(G700="failed",IF(H700&gt;='Statistical Analysis'!$E$16,"Outlier",0),0)</f>
        <v>0</v>
      </c>
      <c r="Y700" s="25">
        <f>IF(G700="successful",((H700-'Statistical Analysis'!$D$4)/'Statistical Analysis'!$D$9),0)</f>
        <v>1.6125274302503589</v>
      </c>
      <c r="Z700" s="14">
        <f>IF(G700="failed",((H700-'Statistical Analysis'!$E$4)/'Statistical Analysis'!$E$9),0)</f>
        <v>0</v>
      </c>
      <c r="AC700" s="17">
        <f t="shared" si="73"/>
        <v>0.46666666666666667</v>
      </c>
    </row>
    <row r="701" spans="1:29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71"/>
        <v>0.8439189189189189</v>
      </c>
      <c r="G701" t="s">
        <v>14</v>
      </c>
      <c r="H701">
        <v>56</v>
      </c>
      <c r="I701" s="6">
        <f t="shared" si="7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74"/>
        <v>43641.208333333328</v>
      </c>
      <c r="O701" s="13">
        <f t="shared" si="75"/>
        <v>43642.208333333328</v>
      </c>
      <c r="P701" t="b">
        <v>0</v>
      </c>
      <c r="Q701" t="b">
        <v>0</v>
      </c>
      <c r="R701" t="s">
        <v>53</v>
      </c>
      <c r="S701" s="8" t="str">
        <f t="shared" si="72"/>
        <v>film &amp; video</v>
      </c>
      <c r="T701" s="9" t="str">
        <f t="shared" si="76"/>
        <v>drama</v>
      </c>
      <c r="V701" s="17">
        <f>IF(G701="successful",IF(H701&gt;='Statistical Analysis'!$D$16,"Outlier",0),0)</f>
        <v>0</v>
      </c>
      <c r="W701" s="17">
        <f>IF(G701="failed",IF(H701&gt;='Statistical Analysis'!$E$16,"Outlier",0),0)</f>
        <v>0</v>
      </c>
      <c r="Y701" s="25">
        <f>IF(G701="successful",((H701-'Statistical Analysis'!$D$4)/'Statistical Analysis'!$D$9),0)</f>
        <v>0</v>
      </c>
      <c r="Z701" s="14">
        <f>IF(G701="failed",((H701-'Statistical Analysis'!$E$4)/'Statistical Analysis'!$E$9),0)</f>
        <v>-0.55169027039628893</v>
      </c>
      <c r="AC701" s="17">
        <f t="shared" si="73"/>
        <v>3.3333333333333333E-2</v>
      </c>
    </row>
    <row r="702" spans="1:29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71"/>
        <v>0.03</v>
      </c>
      <c r="G702" t="s">
        <v>14</v>
      </c>
      <c r="H702">
        <v>1</v>
      </c>
      <c r="I702" s="6">
        <f t="shared" si="70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74"/>
        <v>40203.25</v>
      </c>
      <c r="O702" s="13">
        <f t="shared" si="75"/>
        <v>40218.25</v>
      </c>
      <c r="P702" t="b">
        <v>0</v>
      </c>
      <c r="Q702" t="b">
        <v>0</v>
      </c>
      <c r="R702" t="s">
        <v>65</v>
      </c>
      <c r="S702" s="8" t="str">
        <f t="shared" si="72"/>
        <v>technology</v>
      </c>
      <c r="T702" s="9" t="str">
        <f t="shared" si="76"/>
        <v>wearables</v>
      </c>
      <c r="V702" s="17">
        <f>IF(G702="successful",IF(H702&gt;='Statistical Analysis'!$D$16,"Outlier",0),0)</f>
        <v>0</v>
      </c>
      <c r="W702" s="17">
        <f>IF(G702="failed",IF(H702&gt;='Statistical Analysis'!$E$16,"Outlier",0),0)</f>
        <v>0</v>
      </c>
      <c r="Y702" s="25">
        <f>IF(G702="successful",((H702-'Statistical Analysis'!$D$4)/'Statistical Analysis'!$D$9),0)</f>
        <v>0</v>
      </c>
      <c r="Z702" s="14">
        <f>IF(G702="failed",((H702-'Statistical Analysis'!$E$4)/'Statistical Analysis'!$E$9),0)</f>
        <v>-0.60898272403947651</v>
      </c>
      <c r="AC702" s="17">
        <f t="shared" si="73"/>
        <v>0.5</v>
      </c>
    </row>
    <row r="703" spans="1:29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71"/>
        <v>1.7502692307692307</v>
      </c>
      <c r="G703" t="s">
        <v>20</v>
      </c>
      <c r="H703">
        <v>820</v>
      </c>
      <c r="I703" s="6">
        <f t="shared" si="7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74"/>
        <v>40629.208333333336</v>
      </c>
      <c r="O703" s="13">
        <f t="shared" si="75"/>
        <v>40636.208333333336</v>
      </c>
      <c r="P703" t="b">
        <v>1</v>
      </c>
      <c r="Q703" t="b">
        <v>0</v>
      </c>
      <c r="R703" t="s">
        <v>33</v>
      </c>
      <c r="S703" s="8" t="str">
        <f t="shared" si="72"/>
        <v>theater</v>
      </c>
      <c r="T703" s="9" t="str">
        <f t="shared" si="76"/>
        <v>plays</v>
      </c>
      <c r="V703" s="17">
        <f>IF(G703="successful",IF(H703&gt;='Statistical Analysis'!$D$16,"Outlier",0),0)</f>
        <v>0</v>
      </c>
      <c r="W703" s="17">
        <f>IF(G703="failed",IF(H703&gt;='Statistical Analysis'!$E$16,"Outlier",0),0)</f>
        <v>0</v>
      </c>
      <c r="Y703" s="25">
        <f>IF(G703="successful",((H703-'Statistical Analysis'!$D$4)/'Statistical Analysis'!$D$9),0)</f>
        <v>-2.459786894738672E-2</v>
      </c>
      <c r="Z703" s="14">
        <f>IF(G703="failed",((H703-'Statistical Analysis'!$E$4)/'Statistical Analysis'!$E$9),0)</f>
        <v>0</v>
      </c>
      <c r="AC703" s="17">
        <f t="shared" si="73"/>
        <v>0.23333333333333334</v>
      </c>
    </row>
    <row r="704" spans="1:29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71"/>
        <v>0.54137931034482756</v>
      </c>
      <c r="G704" t="s">
        <v>14</v>
      </c>
      <c r="H704">
        <v>83</v>
      </c>
      <c r="I704" s="6">
        <f t="shared" si="7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74"/>
        <v>41477.208333333336</v>
      </c>
      <c r="O704" s="13">
        <f t="shared" si="75"/>
        <v>41482.208333333336</v>
      </c>
      <c r="P704" t="b">
        <v>0</v>
      </c>
      <c r="Q704" t="b">
        <v>0</v>
      </c>
      <c r="R704" t="s">
        <v>65</v>
      </c>
      <c r="S704" s="8" t="str">
        <f t="shared" si="72"/>
        <v>technology</v>
      </c>
      <c r="T704" s="9" t="str">
        <f t="shared" si="76"/>
        <v>wearables</v>
      </c>
      <c r="V704" s="17">
        <f>IF(G704="successful",IF(H704&gt;='Statistical Analysis'!$D$16,"Outlier",0),0)</f>
        <v>0</v>
      </c>
      <c r="W704" s="17">
        <f>IF(G704="failed",IF(H704&gt;='Statistical Analysis'!$E$16,"Outlier",0),0)</f>
        <v>0</v>
      </c>
      <c r="Y704" s="25">
        <f>IF(G704="successful",((H704-'Statistical Analysis'!$D$4)/'Statistical Analysis'!$D$9),0)</f>
        <v>0</v>
      </c>
      <c r="Z704" s="14">
        <f>IF(G704="failed",((H704-'Statistical Analysis'!$E$4)/'Statistical Analysis'!$E$9),0)</f>
        <v>-0.52356488406236046</v>
      </c>
      <c r="AC704" s="17">
        <f t="shared" si="73"/>
        <v>0.16666666666666666</v>
      </c>
    </row>
    <row r="705" spans="1:29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71"/>
        <v>3.1187381703470032</v>
      </c>
      <c r="G705" t="s">
        <v>20</v>
      </c>
      <c r="H705">
        <v>2038</v>
      </c>
      <c r="I705" s="6">
        <f t="shared" si="7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74"/>
        <v>41020.208333333336</v>
      </c>
      <c r="O705" s="13">
        <f t="shared" si="75"/>
        <v>41037.208333333336</v>
      </c>
      <c r="P705" t="b">
        <v>1</v>
      </c>
      <c r="Q705" t="b">
        <v>1</v>
      </c>
      <c r="R705" t="s">
        <v>206</v>
      </c>
      <c r="S705" s="8" t="str">
        <f t="shared" si="72"/>
        <v>publishing</v>
      </c>
      <c r="T705" s="9" t="str">
        <f t="shared" si="76"/>
        <v>translations</v>
      </c>
      <c r="V705" s="17">
        <f>IF(G705="successful",IF(H705&gt;='Statistical Analysis'!$D$16,"Outlier",0),0)</f>
        <v>0</v>
      </c>
      <c r="W705" s="17">
        <f>IF(G705="failed",IF(H705&gt;='Statistical Analysis'!$E$16,"Outlier",0),0)</f>
        <v>0</v>
      </c>
      <c r="Y705" s="25">
        <f>IF(G705="successful",((H705-'Statistical Analysis'!$D$4)/'Statistical Analysis'!$D$9),0)</f>
        <v>0.93730208977082552</v>
      </c>
      <c r="Z705" s="14">
        <f>IF(G705="failed",((H705-'Statistical Analysis'!$E$4)/'Statistical Analysis'!$E$9),0)</f>
        <v>0</v>
      </c>
      <c r="AC705" s="17">
        <f t="shared" si="73"/>
        <v>0.56666666666666665</v>
      </c>
    </row>
    <row r="706" spans="1:29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71"/>
        <v>1.2278160919540231</v>
      </c>
      <c r="G706" t="s">
        <v>20</v>
      </c>
      <c r="H706">
        <v>116</v>
      </c>
      <c r="I706" s="6">
        <f t="shared" ref="I706:I769" si="77"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74"/>
        <v>42555.208333333328</v>
      </c>
      <c r="O706" s="13">
        <f t="shared" si="75"/>
        <v>42570.208333333328</v>
      </c>
      <c r="P706" t="b">
        <v>0</v>
      </c>
      <c r="Q706" t="b">
        <v>0</v>
      </c>
      <c r="R706" t="s">
        <v>71</v>
      </c>
      <c r="S706" s="8" t="str">
        <f t="shared" si="72"/>
        <v>film &amp; video</v>
      </c>
      <c r="T706" s="9" t="str">
        <f t="shared" si="76"/>
        <v>animation</v>
      </c>
      <c r="V706" s="17">
        <f>IF(G706="successful",IF(H706&gt;='Statistical Analysis'!$D$16,"Outlier",0),0)</f>
        <v>0</v>
      </c>
      <c r="W706" s="17">
        <f>IF(G706="failed",IF(H706&gt;='Statistical Analysis'!$E$16,"Outlier",0),0)</f>
        <v>0</v>
      </c>
      <c r="Y706" s="25">
        <f>IF(G706="successful",((H706-'Statistical Analysis'!$D$4)/'Statistical Analysis'!$D$9),0)</f>
        <v>-0.58057288613755209</v>
      </c>
      <c r="Z706" s="14">
        <f>IF(G706="failed",((H706-'Statistical Analysis'!$E$4)/'Statistical Analysis'!$E$9),0)</f>
        <v>0</v>
      </c>
      <c r="AC706" s="17">
        <f t="shared" si="73"/>
        <v>0.5</v>
      </c>
    </row>
    <row r="707" spans="1:29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78">E707/D707</f>
        <v>0.99026517383618151</v>
      </c>
      <c r="G707" t="s">
        <v>14</v>
      </c>
      <c r="H707">
        <v>2025</v>
      </c>
      <c r="I707" s="6">
        <f t="shared" si="77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si="74"/>
        <v>41619.25</v>
      </c>
      <c r="O707" s="13">
        <f t="shared" si="75"/>
        <v>41623.25</v>
      </c>
      <c r="P707" t="b">
        <v>0</v>
      </c>
      <c r="Q707" t="b">
        <v>0</v>
      </c>
      <c r="R707" t="s">
        <v>68</v>
      </c>
      <c r="S707" s="8" t="str">
        <f t="shared" ref="S707:S770" si="79">LEFT(R707,FIND("/",R707)-1)</f>
        <v>publishing</v>
      </c>
      <c r="T707" s="9" t="str">
        <f t="shared" si="76"/>
        <v>nonfiction</v>
      </c>
      <c r="V707" s="17">
        <f>IF(G707="successful",IF(H707&gt;='Statistical Analysis'!$D$16,"Outlier",0),0)</f>
        <v>0</v>
      </c>
      <c r="W707" s="17" t="str">
        <f>IF(G707="failed",IF(H707&gt;='Statistical Analysis'!$E$16,"Outlier",0),0)</f>
        <v>Outlier</v>
      </c>
      <c r="Y707" s="25">
        <f>IF(G707="successful",((H707-'Statistical Analysis'!$D$4)/'Statistical Analysis'!$D$9),0)</f>
        <v>0</v>
      </c>
      <c r="Z707" s="14">
        <f>IF(G707="failed",((H707-'Statistical Analysis'!$E$4)/'Statistical Analysis'!$E$9),0)</f>
        <v>1.4993795700298267</v>
      </c>
      <c r="AC707" s="17">
        <f t="shared" ref="AC707:AC770" si="80">(O707-N707)/30</f>
        <v>0.13333333333333333</v>
      </c>
    </row>
    <row r="708" spans="1:29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78"/>
        <v>1.278468634686347</v>
      </c>
      <c r="G708" t="s">
        <v>20</v>
      </c>
      <c r="H708">
        <v>1345</v>
      </c>
      <c r="I708" s="6">
        <f t="shared" si="7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ref="N708:N771" si="81">(((L708/60)/60)/24)+DATE(1970,1,1)</f>
        <v>43471.25</v>
      </c>
      <c r="O708" s="13">
        <f t="shared" ref="O708:O771" si="82">(((M708/60)/60)/24)+DATE(1970,1,1)</f>
        <v>43479.25</v>
      </c>
      <c r="P708" t="b">
        <v>0</v>
      </c>
      <c r="Q708" t="b">
        <v>1</v>
      </c>
      <c r="R708" t="s">
        <v>28</v>
      </c>
      <c r="S708" s="8" t="str">
        <f t="shared" si="79"/>
        <v>technology</v>
      </c>
      <c r="T708" s="9" t="str">
        <f t="shared" si="76"/>
        <v>web</v>
      </c>
      <c r="V708" s="17">
        <f>IF(G708="successful",IF(H708&gt;='Statistical Analysis'!$D$16,"Outlier",0),0)</f>
        <v>0</v>
      </c>
      <c r="W708" s="17">
        <f>IF(G708="failed",IF(H708&gt;='Statistical Analysis'!$E$16,"Outlier",0),0)</f>
        <v>0</v>
      </c>
      <c r="Y708" s="25">
        <f>IF(G708="successful",((H708-'Statistical Analysis'!$D$4)/'Statistical Analysis'!$D$9),0)</f>
        <v>0.39001418222425649</v>
      </c>
      <c r="Z708" s="14">
        <f>IF(G708="failed",((H708-'Statistical Analysis'!$E$4)/'Statistical Analysis'!$E$9),0)</f>
        <v>0</v>
      </c>
      <c r="AC708" s="17">
        <f t="shared" si="80"/>
        <v>0.26666666666666666</v>
      </c>
    </row>
    <row r="709" spans="1:29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78"/>
        <v>1.5861643835616439</v>
      </c>
      <c r="G709" t="s">
        <v>20</v>
      </c>
      <c r="H709">
        <v>168</v>
      </c>
      <c r="I709" s="6">
        <f t="shared" si="7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81"/>
        <v>43442.25</v>
      </c>
      <c r="O709" s="13">
        <f t="shared" si="82"/>
        <v>43478.25</v>
      </c>
      <c r="P709" t="b">
        <v>0</v>
      </c>
      <c r="Q709" t="b">
        <v>0</v>
      </c>
      <c r="R709" t="s">
        <v>53</v>
      </c>
      <c r="S709" s="8" t="str">
        <f t="shared" si="79"/>
        <v>film &amp; video</v>
      </c>
      <c r="T709" s="9" t="str">
        <f t="shared" ref="T709:T772" si="83">RIGHT(R709,LEN(R709)-FIND("/",R709))</f>
        <v>drama</v>
      </c>
      <c r="V709" s="17">
        <f>IF(G709="successful",IF(H709&gt;='Statistical Analysis'!$D$16,"Outlier",0),0)</f>
        <v>0</v>
      </c>
      <c r="W709" s="17">
        <f>IF(G709="failed",IF(H709&gt;='Statistical Analysis'!$E$16,"Outlier",0),0)</f>
        <v>0</v>
      </c>
      <c r="Y709" s="25">
        <f>IF(G709="successful",((H709-'Statistical Analysis'!$D$4)/'Statistical Analysis'!$D$9),0)</f>
        <v>-0.53950654964055123</v>
      </c>
      <c r="Z709" s="14">
        <f>IF(G709="failed",((H709-'Statistical Analysis'!$E$4)/'Statistical Analysis'!$E$9),0)</f>
        <v>0</v>
      </c>
      <c r="AC709" s="17">
        <f t="shared" si="80"/>
        <v>1.2</v>
      </c>
    </row>
    <row r="710" spans="1:29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78"/>
        <v>7.0705882352941174</v>
      </c>
      <c r="G710" t="s">
        <v>20</v>
      </c>
      <c r="H710">
        <v>137</v>
      </c>
      <c r="I710" s="6">
        <f t="shared" si="7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81"/>
        <v>42877.208333333328</v>
      </c>
      <c r="O710" s="13">
        <f t="shared" si="82"/>
        <v>42887.208333333328</v>
      </c>
      <c r="P710" t="b">
        <v>0</v>
      </c>
      <c r="Q710" t="b">
        <v>0</v>
      </c>
      <c r="R710" t="s">
        <v>33</v>
      </c>
      <c r="S710" s="8" t="str">
        <f t="shared" si="79"/>
        <v>theater</v>
      </c>
      <c r="T710" s="9" t="str">
        <f t="shared" si="83"/>
        <v>plays</v>
      </c>
      <c r="V710" s="17">
        <f>IF(G710="successful",IF(H710&gt;='Statistical Analysis'!$D$16,"Outlier",0),0)</f>
        <v>0</v>
      </c>
      <c r="W710" s="17">
        <f>IF(G710="failed",IF(H710&gt;='Statistical Analysis'!$E$16,"Outlier",0),0)</f>
        <v>0</v>
      </c>
      <c r="Y710" s="25">
        <f>IF(G710="successful",((H710-'Statistical Analysis'!$D$4)/'Statistical Analysis'!$D$9),0)</f>
        <v>-0.5639884040906864</v>
      </c>
      <c r="Z710" s="14">
        <f>IF(G710="failed",((H710-'Statistical Analysis'!$E$4)/'Statistical Analysis'!$E$9),0)</f>
        <v>0</v>
      </c>
      <c r="AC710" s="17">
        <f t="shared" si="80"/>
        <v>0.33333333333333331</v>
      </c>
    </row>
    <row r="711" spans="1:29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78"/>
        <v>1.4238775510204082</v>
      </c>
      <c r="G711" t="s">
        <v>20</v>
      </c>
      <c r="H711">
        <v>186</v>
      </c>
      <c r="I711" s="6">
        <f t="shared" si="7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81"/>
        <v>41018.208333333336</v>
      </c>
      <c r="O711" s="13">
        <f t="shared" si="82"/>
        <v>41025.208333333336</v>
      </c>
      <c r="P711" t="b">
        <v>0</v>
      </c>
      <c r="Q711" t="b">
        <v>0</v>
      </c>
      <c r="R711" t="s">
        <v>33</v>
      </c>
      <c r="S711" s="8" t="str">
        <f t="shared" si="79"/>
        <v>theater</v>
      </c>
      <c r="T711" s="9" t="str">
        <f t="shared" si="83"/>
        <v>plays</v>
      </c>
      <c r="V711" s="17">
        <f>IF(G711="successful",IF(H711&gt;='Statistical Analysis'!$D$16,"Outlier",0),0)</f>
        <v>0</v>
      </c>
      <c r="W711" s="17">
        <f>IF(G711="failed",IF(H711&gt;='Statistical Analysis'!$E$16,"Outlier",0),0)</f>
        <v>0</v>
      </c>
      <c r="Y711" s="25">
        <f>IF(G711="successful",((H711-'Statistical Analysis'!$D$4)/'Statistical Analysis'!$D$9),0)</f>
        <v>-0.52529127931466635</v>
      </c>
      <c r="Z711" s="14">
        <f>IF(G711="failed",((H711-'Statistical Analysis'!$E$4)/'Statistical Analysis'!$E$9),0)</f>
        <v>0</v>
      </c>
      <c r="AC711" s="17">
        <f t="shared" si="80"/>
        <v>0.23333333333333334</v>
      </c>
    </row>
    <row r="712" spans="1:29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78"/>
        <v>1.4786046511627906</v>
      </c>
      <c r="G712" t="s">
        <v>20</v>
      </c>
      <c r="H712">
        <v>125</v>
      </c>
      <c r="I712" s="6">
        <f t="shared" si="7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81"/>
        <v>43295.208333333328</v>
      </c>
      <c r="O712" s="13">
        <f t="shared" si="82"/>
        <v>43302.208333333328</v>
      </c>
      <c r="P712" t="b">
        <v>0</v>
      </c>
      <c r="Q712" t="b">
        <v>1</v>
      </c>
      <c r="R712" t="s">
        <v>33</v>
      </c>
      <c r="S712" s="8" t="str">
        <f t="shared" si="79"/>
        <v>theater</v>
      </c>
      <c r="T712" s="9" t="str">
        <f t="shared" si="83"/>
        <v>plays</v>
      </c>
      <c r="V712" s="17">
        <f>IF(G712="successful",IF(H712&gt;='Statistical Analysis'!$D$16,"Outlier",0),0)</f>
        <v>0</v>
      </c>
      <c r="W712" s="17">
        <f>IF(G712="failed",IF(H712&gt;='Statistical Analysis'!$E$16,"Outlier",0),0)</f>
        <v>0</v>
      </c>
      <c r="Y712" s="25">
        <f>IF(G712="successful",((H712-'Statistical Analysis'!$D$4)/'Statistical Analysis'!$D$9),0)</f>
        <v>-0.57346525097460965</v>
      </c>
      <c r="Z712" s="14">
        <f>IF(G712="failed",((H712-'Statistical Analysis'!$E$4)/'Statistical Analysis'!$E$9),0)</f>
        <v>0</v>
      </c>
      <c r="AC712" s="17">
        <f t="shared" si="80"/>
        <v>0.23333333333333334</v>
      </c>
    </row>
    <row r="713" spans="1:29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78"/>
        <v>0.20322580645161289</v>
      </c>
      <c r="G713" t="s">
        <v>14</v>
      </c>
      <c r="H713">
        <v>14</v>
      </c>
      <c r="I713" s="6">
        <f t="shared" si="77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81"/>
        <v>42393.25</v>
      </c>
      <c r="O713" s="13">
        <f t="shared" si="82"/>
        <v>42395.25</v>
      </c>
      <c r="P713" t="b">
        <v>1</v>
      </c>
      <c r="Q713" t="b">
        <v>1</v>
      </c>
      <c r="R713" t="s">
        <v>33</v>
      </c>
      <c r="S713" s="8" t="str">
        <f t="shared" si="79"/>
        <v>theater</v>
      </c>
      <c r="T713" s="9" t="str">
        <f t="shared" si="83"/>
        <v>plays</v>
      </c>
      <c r="V713" s="17">
        <f>IF(G713="successful",IF(H713&gt;='Statistical Analysis'!$D$16,"Outlier",0),0)</f>
        <v>0</v>
      </c>
      <c r="W713" s="17">
        <f>IF(G713="failed",IF(H713&gt;='Statistical Analysis'!$E$16,"Outlier",0),0)</f>
        <v>0</v>
      </c>
      <c r="Y713" s="25">
        <f>IF(G713="successful",((H713-'Statistical Analysis'!$D$4)/'Statistical Analysis'!$D$9),0)</f>
        <v>0</v>
      </c>
      <c r="Z713" s="14">
        <f>IF(G713="failed",((H713-'Statistical Analysis'!$E$4)/'Statistical Analysis'!$E$9),0)</f>
        <v>-0.59544087136017765</v>
      </c>
      <c r="AC713" s="17">
        <f t="shared" si="80"/>
        <v>6.6666666666666666E-2</v>
      </c>
    </row>
    <row r="714" spans="1:29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78"/>
        <v>18.40625</v>
      </c>
      <c r="G714" t="s">
        <v>20</v>
      </c>
      <c r="H714">
        <v>202</v>
      </c>
      <c r="I714" s="6">
        <f t="shared" si="7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81"/>
        <v>42559.208333333328</v>
      </c>
      <c r="O714" s="13">
        <f t="shared" si="82"/>
        <v>42600.208333333328</v>
      </c>
      <c r="P714" t="b">
        <v>0</v>
      </c>
      <c r="Q714" t="b">
        <v>0</v>
      </c>
      <c r="R714" t="s">
        <v>33</v>
      </c>
      <c r="S714" s="8" t="str">
        <f t="shared" si="79"/>
        <v>theater</v>
      </c>
      <c r="T714" s="9" t="str">
        <f t="shared" si="83"/>
        <v>plays</v>
      </c>
      <c r="V714" s="17">
        <f>IF(G714="successful",IF(H714&gt;='Statistical Analysis'!$D$16,"Outlier",0),0)</f>
        <v>0</v>
      </c>
      <c r="W714" s="17">
        <f>IF(G714="failed",IF(H714&gt;='Statistical Analysis'!$E$16,"Outlier",0),0)</f>
        <v>0</v>
      </c>
      <c r="Y714" s="25">
        <f>IF(G714="successful",((H714-'Statistical Analysis'!$D$4)/'Statistical Analysis'!$D$9),0)</f>
        <v>-0.51265548346943535</v>
      </c>
      <c r="Z714" s="14">
        <f>IF(G714="failed",((H714-'Statistical Analysis'!$E$4)/'Statistical Analysis'!$E$9),0)</f>
        <v>0</v>
      </c>
      <c r="AC714" s="17">
        <f t="shared" si="80"/>
        <v>1.3666666666666667</v>
      </c>
    </row>
    <row r="715" spans="1:29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78"/>
        <v>1.6194202898550725</v>
      </c>
      <c r="G715" t="s">
        <v>20</v>
      </c>
      <c r="H715">
        <v>103</v>
      </c>
      <c r="I715" s="6">
        <f t="shared" si="7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81"/>
        <v>42604.208333333328</v>
      </c>
      <c r="O715" s="13">
        <f t="shared" si="82"/>
        <v>42616.208333333328</v>
      </c>
      <c r="P715" t="b">
        <v>0</v>
      </c>
      <c r="Q715" t="b">
        <v>0</v>
      </c>
      <c r="R715" t="s">
        <v>133</v>
      </c>
      <c r="S715" s="8" t="str">
        <f t="shared" si="79"/>
        <v>publishing</v>
      </c>
      <c r="T715" s="9" t="str">
        <f t="shared" si="83"/>
        <v>radio &amp; podcasts</v>
      </c>
      <c r="V715" s="17">
        <f>IF(G715="successful",IF(H715&gt;='Statistical Analysis'!$D$16,"Outlier",0),0)</f>
        <v>0</v>
      </c>
      <c r="W715" s="17">
        <f>IF(G715="failed",IF(H715&gt;='Statistical Analysis'!$E$16,"Outlier",0),0)</f>
        <v>0</v>
      </c>
      <c r="Y715" s="25">
        <f>IF(G715="successful",((H715-'Statistical Analysis'!$D$4)/'Statistical Analysis'!$D$9),0)</f>
        <v>-0.59083947026180228</v>
      </c>
      <c r="Z715" s="14">
        <f>IF(G715="failed",((H715-'Statistical Analysis'!$E$4)/'Statistical Analysis'!$E$9),0)</f>
        <v>0</v>
      </c>
      <c r="AC715" s="17">
        <f t="shared" si="80"/>
        <v>0.4</v>
      </c>
    </row>
    <row r="716" spans="1:29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78"/>
        <v>4.7282077922077921</v>
      </c>
      <c r="G716" t="s">
        <v>20</v>
      </c>
      <c r="H716">
        <v>1785</v>
      </c>
      <c r="I716" s="6">
        <f t="shared" si="7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81"/>
        <v>41870.208333333336</v>
      </c>
      <c r="O716" s="13">
        <f t="shared" si="82"/>
        <v>41871.208333333336</v>
      </c>
      <c r="P716" t="b">
        <v>0</v>
      </c>
      <c r="Q716" t="b">
        <v>0</v>
      </c>
      <c r="R716" t="s">
        <v>23</v>
      </c>
      <c r="S716" s="8" t="str">
        <f t="shared" si="79"/>
        <v>music</v>
      </c>
      <c r="T716" s="9" t="str">
        <f t="shared" si="83"/>
        <v>rock</v>
      </c>
      <c r="V716" s="17">
        <f>IF(G716="successful",IF(H716&gt;='Statistical Analysis'!$D$16,"Outlier",0),0)</f>
        <v>0</v>
      </c>
      <c r="W716" s="17">
        <f>IF(G716="failed",IF(H716&gt;='Statistical Analysis'!$E$16,"Outlier",0),0)</f>
        <v>0</v>
      </c>
      <c r="Y716" s="25">
        <f>IF(G716="successful",((H716-'Statistical Analysis'!$D$4)/'Statistical Analysis'!$D$9),0)</f>
        <v>0.73749856796810986</v>
      </c>
      <c r="Z716" s="14">
        <f>IF(G716="failed",((H716-'Statistical Analysis'!$E$4)/'Statistical Analysis'!$E$9),0)</f>
        <v>0</v>
      </c>
      <c r="AC716" s="17">
        <f t="shared" si="80"/>
        <v>3.3333333333333333E-2</v>
      </c>
    </row>
    <row r="717" spans="1:29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78"/>
        <v>0.24466101694915254</v>
      </c>
      <c r="G717" t="s">
        <v>14</v>
      </c>
      <c r="H717">
        <v>656</v>
      </c>
      <c r="I717" s="6">
        <f t="shared" si="7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81"/>
        <v>40397.208333333336</v>
      </c>
      <c r="O717" s="13">
        <f t="shared" si="82"/>
        <v>40402.208333333336</v>
      </c>
      <c r="P717" t="b">
        <v>0</v>
      </c>
      <c r="Q717" t="b">
        <v>0</v>
      </c>
      <c r="R717" t="s">
        <v>292</v>
      </c>
      <c r="S717" s="8" t="str">
        <f t="shared" si="79"/>
        <v>games</v>
      </c>
      <c r="T717" s="9" t="str">
        <f t="shared" si="83"/>
        <v>mobile games</v>
      </c>
      <c r="V717" s="17">
        <f>IF(G717="successful",IF(H717&gt;='Statistical Analysis'!$D$16,"Outlier",0),0)</f>
        <v>0</v>
      </c>
      <c r="W717" s="17">
        <f>IF(G717="failed",IF(H717&gt;='Statistical Analysis'!$E$16,"Outlier",0),0)</f>
        <v>0</v>
      </c>
      <c r="Y717" s="25">
        <f>IF(G717="successful",((H717-'Statistical Analysis'!$D$4)/'Statistical Analysis'!$D$9),0)</f>
        <v>0</v>
      </c>
      <c r="Z717" s="14">
        <f>IF(G717="failed",((H717-'Statistical Analysis'!$E$4)/'Statistical Analysis'!$E$9),0)</f>
        <v>7.3318314802121157E-2</v>
      </c>
      <c r="AC717" s="17">
        <f t="shared" si="80"/>
        <v>0.16666666666666666</v>
      </c>
    </row>
    <row r="718" spans="1:29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78"/>
        <v>5.1764999999999999</v>
      </c>
      <c r="G718" t="s">
        <v>20</v>
      </c>
      <c r="H718">
        <v>157</v>
      </c>
      <c r="I718" s="6">
        <f t="shared" si="7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81"/>
        <v>41465.208333333336</v>
      </c>
      <c r="O718" s="13">
        <f t="shared" si="82"/>
        <v>41493.208333333336</v>
      </c>
      <c r="P718" t="b">
        <v>0</v>
      </c>
      <c r="Q718" t="b">
        <v>1</v>
      </c>
      <c r="R718" t="s">
        <v>33</v>
      </c>
      <c r="S718" s="8" t="str">
        <f t="shared" si="79"/>
        <v>theater</v>
      </c>
      <c r="T718" s="9" t="str">
        <f t="shared" si="83"/>
        <v>plays</v>
      </c>
      <c r="V718" s="17">
        <f>IF(G718="successful",IF(H718&gt;='Statistical Analysis'!$D$16,"Outlier",0),0)</f>
        <v>0</v>
      </c>
      <c r="W718" s="17">
        <f>IF(G718="failed",IF(H718&gt;='Statistical Analysis'!$E$16,"Outlier",0),0)</f>
        <v>0</v>
      </c>
      <c r="Y718" s="25">
        <f>IF(G718="successful",((H718-'Statistical Analysis'!$D$4)/'Statistical Analysis'!$D$9),0)</f>
        <v>-0.54819365928414765</v>
      </c>
      <c r="Z718" s="14">
        <f>IF(G718="failed",((H718-'Statistical Analysis'!$E$4)/'Statistical Analysis'!$E$9),0)</f>
        <v>0</v>
      </c>
      <c r="AC718" s="17">
        <f t="shared" si="80"/>
        <v>0.93333333333333335</v>
      </c>
    </row>
    <row r="719" spans="1:29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78"/>
        <v>2.4764285714285714</v>
      </c>
      <c r="G719" t="s">
        <v>20</v>
      </c>
      <c r="H719">
        <v>555</v>
      </c>
      <c r="I719" s="6">
        <f t="shared" si="7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81"/>
        <v>40777.208333333336</v>
      </c>
      <c r="O719" s="13">
        <f t="shared" si="82"/>
        <v>40798.208333333336</v>
      </c>
      <c r="P719" t="b">
        <v>0</v>
      </c>
      <c r="Q719" t="b">
        <v>0</v>
      </c>
      <c r="R719" t="s">
        <v>42</v>
      </c>
      <c r="S719" s="8" t="str">
        <f t="shared" si="79"/>
        <v>film &amp; video</v>
      </c>
      <c r="T719" s="9" t="str">
        <f t="shared" si="83"/>
        <v>documentary</v>
      </c>
      <c r="V719" s="17">
        <f>IF(G719="successful",IF(H719&gt;='Statistical Analysis'!$D$16,"Outlier",0),0)</f>
        <v>0</v>
      </c>
      <c r="W719" s="17">
        <f>IF(G719="failed",IF(H719&gt;='Statistical Analysis'!$E$16,"Outlier",0),0)</f>
        <v>0</v>
      </c>
      <c r="Y719" s="25">
        <f>IF(G719="successful",((H719-'Statistical Analysis'!$D$4)/'Statistical Analysis'!$D$9),0)</f>
        <v>-0.23387823763402568</v>
      </c>
      <c r="Z719" s="14">
        <f>IF(G719="failed",((H719-'Statistical Analysis'!$E$4)/'Statistical Analysis'!$E$9),0)</f>
        <v>0</v>
      </c>
      <c r="AC719" s="17">
        <f t="shared" si="80"/>
        <v>0.7</v>
      </c>
    </row>
    <row r="720" spans="1:29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78"/>
        <v>1.0020481927710843</v>
      </c>
      <c r="G720" t="s">
        <v>20</v>
      </c>
      <c r="H720">
        <v>297</v>
      </c>
      <c r="I720" s="6">
        <f t="shared" si="7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81"/>
        <v>41442.208333333336</v>
      </c>
      <c r="O720" s="13">
        <f t="shared" si="82"/>
        <v>41468.208333333336</v>
      </c>
      <c r="P720" t="b">
        <v>0</v>
      </c>
      <c r="Q720" t="b">
        <v>0</v>
      </c>
      <c r="R720" t="s">
        <v>65</v>
      </c>
      <c r="S720" s="8" t="str">
        <f t="shared" si="79"/>
        <v>technology</v>
      </c>
      <c r="T720" s="9" t="str">
        <f t="shared" si="83"/>
        <v>wearables</v>
      </c>
      <c r="V720" s="17">
        <f>IF(G720="successful",IF(H720&gt;='Statistical Analysis'!$D$16,"Outlier",0),0)</f>
        <v>0</v>
      </c>
      <c r="W720" s="17">
        <f>IF(G720="failed",IF(H720&gt;='Statistical Analysis'!$E$16,"Outlier",0),0)</f>
        <v>0</v>
      </c>
      <c r="Y720" s="25">
        <f>IF(G720="successful",((H720-'Statistical Analysis'!$D$4)/'Statistical Analysis'!$D$9),0)</f>
        <v>-0.43763044563837605</v>
      </c>
      <c r="Z720" s="14">
        <f>IF(G720="failed",((H720-'Statistical Analysis'!$E$4)/'Statistical Analysis'!$E$9),0)</f>
        <v>0</v>
      </c>
      <c r="AC720" s="17">
        <f t="shared" si="80"/>
        <v>0.8666666666666667</v>
      </c>
    </row>
    <row r="721" spans="1:29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78"/>
        <v>1.53</v>
      </c>
      <c r="G721" t="s">
        <v>20</v>
      </c>
      <c r="H721">
        <v>123</v>
      </c>
      <c r="I721" s="6">
        <f t="shared" si="7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81"/>
        <v>41058.208333333336</v>
      </c>
      <c r="O721" s="13">
        <f t="shared" si="82"/>
        <v>41069.208333333336</v>
      </c>
      <c r="P721" t="b">
        <v>0</v>
      </c>
      <c r="Q721" t="b">
        <v>0</v>
      </c>
      <c r="R721" t="s">
        <v>119</v>
      </c>
      <c r="S721" s="8" t="str">
        <f t="shared" si="79"/>
        <v>publishing</v>
      </c>
      <c r="T721" s="9" t="str">
        <f t="shared" si="83"/>
        <v>fiction</v>
      </c>
      <c r="V721" s="17">
        <f>IF(G721="successful",IF(H721&gt;='Statistical Analysis'!$D$16,"Outlier",0),0)</f>
        <v>0</v>
      </c>
      <c r="W721" s="17">
        <f>IF(G721="failed",IF(H721&gt;='Statistical Analysis'!$E$16,"Outlier",0),0)</f>
        <v>0</v>
      </c>
      <c r="Y721" s="25">
        <f>IF(G721="successful",((H721-'Statistical Analysis'!$D$4)/'Statistical Analysis'!$D$9),0)</f>
        <v>-0.57504472545526353</v>
      </c>
      <c r="Z721" s="14">
        <f>IF(G721="failed",((H721-'Statistical Analysis'!$E$4)/'Statistical Analysis'!$E$9),0)</f>
        <v>0</v>
      </c>
      <c r="AC721" s="17">
        <f t="shared" si="80"/>
        <v>0.36666666666666664</v>
      </c>
    </row>
    <row r="722" spans="1:29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78"/>
        <v>0.37091954022988505</v>
      </c>
      <c r="G722" t="s">
        <v>74</v>
      </c>
      <c r="H722">
        <v>38</v>
      </c>
      <c r="I722" s="6">
        <f t="shared" si="7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81"/>
        <v>43152.25</v>
      </c>
      <c r="O722" s="13">
        <f t="shared" si="82"/>
        <v>43166.25</v>
      </c>
      <c r="P722" t="b">
        <v>0</v>
      </c>
      <c r="Q722" t="b">
        <v>1</v>
      </c>
      <c r="R722" t="s">
        <v>33</v>
      </c>
      <c r="S722" s="8" t="str">
        <f t="shared" si="79"/>
        <v>theater</v>
      </c>
      <c r="T722" s="9" t="str">
        <f t="shared" si="83"/>
        <v>plays</v>
      </c>
      <c r="V722" s="17">
        <f>IF(G722="successful",IF(H722&gt;='Statistical Analysis'!$D$16,"Outlier",0),0)</f>
        <v>0</v>
      </c>
      <c r="W722" s="17">
        <f>IF(G722="failed",IF(H722&gt;='Statistical Analysis'!$E$16,"Outlier",0),0)</f>
        <v>0</v>
      </c>
      <c r="Y722" s="25">
        <f>IF(G722="successful",((H722-'Statistical Analysis'!$D$4)/'Statistical Analysis'!$D$9),0)</f>
        <v>0</v>
      </c>
      <c r="Z722" s="14">
        <f>IF(G722="failed",((H722-'Statistical Analysis'!$E$4)/'Statistical Analysis'!$E$9),0)</f>
        <v>0</v>
      </c>
      <c r="AC722" s="17">
        <f t="shared" si="80"/>
        <v>0.46666666666666667</v>
      </c>
    </row>
    <row r="723" spans="1:29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78"/>
        <v>4.3923948220064728E-2</v>
      </c>
      <c r="G723" t="s">
        <v>74</v>
      </c>
      <c r="H723">
        <v>60</v>
      </c>
      <c r="I723" s="6">
        <f t="shared" si="7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81"/>
        <v>43194.208333333328</v>
      </c>
      <c r="O723" s="13">
        <f t="shared" si="82"/>
        <v>43200.208333333328</v>
      </c>
      <c r="P723" t="b">
        <v>0</v>
      </c>
      <c r="Q723" t="b">
        <v>0</v>
      </c>
      <c r="R723" t="s">
        <v>23</v>
      </c>
      <c r="S723" s="8" t="str">
        <f t="shared" si="79"/>
        <v>music</v>
      </c>
      <c r="T723" s="9" t="str">
        <f t="shared" si="83"/>
        <v>rock</v>
      </c>
      <c r="V723" s="17">
        <f>IF(G723="successful",IF(H723&gt;='Statistical Analysis'!$D$16,"Outlier",0),0)</f>
        <v>0</v>
      </c>
      <c r="W723" s="17">
        <f>IF(G723="failed",IF(H723&gt;='Statistical Analysis'!$E$16,"Outlier",0),0)</f>
        <v>0</v>
      </c>
      <c r="Y723" s="25">
        <f>IF(G723="successful",((H723-'Statistical Analysis'!$D$4)/'Statistical Analysis'!$D$9),0)</f>
        <v>0</v>
      </c>
      <c r="Z723" s="14">
        <f>IF(G723="failed",((H723-'Statistical Analysis'!$E$4)/'Statistical Analysis'!$E$9),0)</f>
        <v>0</v>
      </c>
      <c r="AC723" s="17">
        <f t="shared" si="80"/>
        <v>0.2</v>
      </c>
    </row>
    <row r="724" spans="1:29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78"/>
        <v>1.5650721649484536</v>
      </c>
      <c r="G724" t="s">
        <v>20</v>
      </c>
      <c r="H724">
        <v>3036</v>
      </c>
      <c r="I724" s="6">
        <f t="shared" si="7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81"/>
        <v>43045.25</v>
      </c>
      <c r="O724" s="13">
        <f t="shared" si="82"/>
        <v>43072.25</v>
      </c>
      <c r="P724" t="b">
        <v>0</v>
      </c>
      <c r="Q724" t="b">
        <v>0</v>
      </c>
      <c r="R724" t="s">
        <v>42</v>
      </c>
      <c r="S724" s="8" t="str">
        <f t="shared" si="79"/>
        <v>film &amp; video</v>
      </c>
      <c r="T724" s="9" t="str">
        <f t="shared" si="83"/>
        <v>documentary</v>
      </c>
      <c r="V724" s="17" t="str">
        <f>IF(G724="successful",IF(H724&gt;='Statistical Analysis'!$D$16,"Outlier",0),0)</f>
        <v>Outlier</v>
      </c>
      <c r="W724" s="17">
        <f>IF(G724="failed",IF(H724&gt;='Statistical Analysis'!$E$16,"Outlier",0),0)</f>
        <v>0</v>
      </c>
      <c r="Y724" s="25">
        <f>IF(G724="successful",((H724-'Statistical Analysis'!$D$4)/'Statistical Analysis'!$D$9),0)</f>
        <v>1.725459855617111</v>
      </c>
      <c r="Z724" s="14">
        <f>IF(G724="failed",((H724-'Statistical Analysis'!$E$4)/'Statistical Analysis'!$E$9),0)</f>
        <v>0</v>
      </c>
      <c r="AC724" s="17">
        <f t="shared" si="80"/>
        <v>0.9</v>
      </c>
    </row>
    <row r="725" spans="1:29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78"/>
        <v>2.704081632653061</v>
      </c>
      <c r="G725" t="s">
        <v>20</v>
      </c>
      <c r="H725">
        <v>144</v>
      </c>
      <c r="I725" s="6">
        <f t="shared" si="7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81"/>
        <v>42431.25</v>
      </c>
      <c r="O725" s="13">
        <f t="shared" si="82"/>
        <v>42452.208333333328</v>
      </c>
      <c r="P725" t="b">
        <v>0</v>
      </c>
      <c r="Q725" t="b">
        <v>0</v>
      </c>
      <c r="R725" t="s">
        <v>33</v>
      </c>
      <c r="S725" s="8" t="str">
        <f t="shared" si="79"/>
        <v>theater</v>
      </c>
      <c r="T725" s="9" t="str">
        <f t="shared" si="83"/>
        <v>plays</v>
      </c>
      <c r="V725" s="17">
        <f>IF(G725="successful",IF(H725&gt;='Statistical Analysis'!$D$16,"Outlier",0),0)</f>
        <v>0</v>
      </c>
      <c r="W725" s="17">
        <f>IF(G725="failed",IF(H725&gt;='Statistical Analysis'!$E$16,"Outlier",0),0)</f>
        <v>0</v>
      </c>
      <c r="Y725" s="25">
        <f>IF(G725="successful",((H725-'Statistical Analysis'!$D$4)/'Statistical Analysis'!$D$9),0)</f>
        <v>-0.55846024340839784</v>
      </c>
      <c r="Z725" s="14">
        <f>IF(G725="failed",((H725-'Statistical Analysis'!$E$4)/'Statistical Analysis'!$E$9),0)</f>
        <v>0</v>
      </c>
      <c r="AC725" s="17">
        <f t="shared" si="80"/>
        <v>0.69861111111094942</v>
      </c>
    </row>
    <row r="726" spans="1:29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78"/>
        <v>1.3405952380952382</v>
      </c>
      <c r="G726" t="s">
        <v>20</v>
      </c>
      <c r="H726">
        <v>121</v>
      </c>
      <c r="I726" s="6">
        <f t="shared" si="7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81"/>
        <v>41934.208333333336</v>
      </c>
      <c r="O726" s="13">
        <f t="shared" si="82"/>
        <v>41936.208333333336</v>
      </c>
      <c r="P726" t="b">
        <v>0</v>
      </c>
      <c r="Q726" t="b">
        <v>1</v>
      </c>
      <c r="R726" t="s">
        <v>33</v>
      </c>
      <c r="S726" s="8" t="str">
        <f t="shared" si="79"/>
        <v>theater</v>
      </c>
      <c r="T726" s="9" t="str">
        <f t="shared" si="83"/>
        <v>plays</v>
      </c>
      <c r="V726" s="17">
        <f>IF(G726="successful",IF(H726&gt;='Statistical Analysis'!$D$16,"Outlier",0),0)</f>
        <v>0</v>
      </c>
      <c r="W726" s="17">
        <f>IF(G726="failed",IF(H726&gt;='Statistical Analysis'!$E$16,"Outlier",0),0)</f>
        <v>0</v>
      </c>
      <c r="Y726" s="25">
        <f>IF(G726="successful",((H726-'Statistical Analysis'!$D$4)/'Statistical Analysis'!$D$9),0)</f>
        <v>-0.5766241999359174</v>
      </c>
      <c r="Z726" s="14">
        <f>IF(G726="failed",((H726-'Statistical Analysis'!$E$4)/'Statistical Analysis'!$E$9),0)</f>
        <v>0</v>
      </c>
      <c r="AC726" s="17">
        <f t="shared" si="80"/>
        <v>6.6666666666666666E-2</v>
      </c>
    </row>
    <row r="727" spans="1:29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78"/>
        <v>0.50398033126293995</v>
      </c>
      <c r="G727" t="s">
        <v>14</v>
      </c>
      <c r="H727">
        <v>1596</v>
      </c>
      <c r="I727" s="6">
        <f t="shared" si="7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81"/>
        <v>41958.25</v>
      </c>
      <c r="O727" s="13">
        <f t="shared" si="82"/>
        <v>41960.25</v>
      </c>
      <c r="P727" t="b">
        <v>0</v>
      </c>
      <c r="Q727" t="b">
        <v>0</v>
      </c>
      <c r="R727" t="s">
        <v>292</v>
      </c>
      <c r="S727" s="8" t="str">
        <f t="shared" si="79"/>
        <v>games</v>
      </c>
      <c r="T727" s="9" t="str">
        <f t="shared" si="83"/>
        <v>mobile games</v>
      </c>
      <c r="V727" s="17">
        <f>IF(G727="successful",IF(H727&gt;='Statistical Analysis'!$D$16,"Outlier",0),0)</f>
        <v>0</v>
      </c>
      <c r="W727" s="17">
        <f>IF(G727="failed",IF(H727&gt;='Statistical Analysis'!$E$16,"Outlier",0),0)</f>
        <v>0</v>
      </c>
      <c r="Y727" s="25">
        <f>IF(G727="successful",((H727-'Statistical Analysis'!$D$4)/'Statistical Analysis'!$D$9),0)</f>
        <v>0</v>
      </c>
      <c r="Z727" s="14">
        <f>IF(G727="failed",((H727-'Statistical Analysis'!$E$4)/'Statistical Analysis'!$E$9),0)</f>
        <v>1.0524984316129635</v>
      </c>
      <c r="AC727" s="17">
        <f t="shared" si="80"/>
        <v>6.6666666666666666E-2</v>
      </c>
    </row>
    <row r="728" spans="1:29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78"/>
        <v>0.88815837937384901</v>
      </c>
      <c r="G728" t="s">
        <v>74</v>
      </c>
      <c r="H728">
        <v>524</v>
      </c>
      <c r="I728" s="6">
        <f t="shared" si="7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81"/>
        <v>40476.208333333336</v>
      </c>
      <c r="O728" s="13">
        <f t="shared" si="82"/>
        <v>40482.208333333336</v>
      </c>
      <c r="P728" t="b">
        <v>0</v>
      </c>
      <c r="Q728" t="b">
        <v>1</v>
      </c>
      <c r="R728" t="s">
        <v>33</v>
      </c>
      <c r="S728" s="8" t="str">
        <f t="shared" si="79"/>
        <v>theater</v>
      </c>
      <c r="T728" s="9" t="str">
        <f t="shared" si="83"/>
        <v>plays</v>
      </c>
      <c r="V728" s="17">
        <f>IF(G728="successful",IF(H728&gt;='Statistical Analysis'!$D$16,"Outlier",0),0)</f>
        <v>0</v>
      </c>
      <c r="W728" s="17">
        <f>IF(G728="failed",IF(H728&gt;='Statistical Analysis'!$E$16,"Outlier",0),0)</f>
        <v>0</v>
      </c>
      <c r="Y728" s="25">
        <f>IF(G728="successful",((H728-'Statistical Analysis'!$D$4)/'Statistical Analysis'!$D$9),0)</f>
        <v>0</v>
      </c>
      <c r="Z728" s="14">
        <f>IF(G728="failed",((H728-'Statistical Analysis'!$E$4)/'Statistical Analysis'!$E$9),0)</f>
        <v>0</v>
      </c>
      <c r="AC728" s="17">
        <f t="shared" si="80"/>
        <v>0.2</v>
      </c>
    </row>
    <row r="729" spans="1:29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78"/>
        <v>1.65</v>
      </c>
      <c r="G729" t="s">
        <v>20</v>
      </c>
      <c r="H729">
        <v>181</v>
      </c>
      <c r="I729" s="6">
        <f t="shared" si="7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81"/>
        <v>43485.25</v>
      </c>
      <c r="O729" s="13">
        <f t="shared" si="82"/>
        <v>43543.208333333328</v>
      </c>
      <c r="P729" t="b">
        <v>0</v>
      </c>
      <c r="Q729" t="b">
        <v>0</v>
      </c>
      <c r="R729" t="s">
        <v>28</v>
      </c>
      <c r="S729" s="8" t="str">
        <f t="shared" si="79"/>
        <v>technology</v>
      </c>
      <c r="T729" s="9" t="str">
        <f t="shared" si="83"/>
        <v>web</v>
      </c>
      <c r="V729" s="17">
        <f>IF(G729="successful",IF(H729&gt;='Statistical Analysis'!$D$16,"Outlier",0),0)</f>
        <v>0</v>
      </c>
      <c r="W729" s="17">
        <f>IF(G729="failed",IF(H729&gt;='Statistical Analysis'!$E$16,"Outlier",0),0)</f>
        <v>0</v>
      </c>
      <c r="Y729" s="25">
        <f>IF(G729="successful",((H729-'Statistical Analysis'!$D$4)/'Statistical Analysis'!$D$9),0)</f>
        <v>-0.52923996551630104</v>
      </c>
      <c r="Z729" s="14">
        <f>IF(G729="failed",((H729-'Statistical Analysis'!$E$4)/'Statistical Analysis'!$E$9),0)</f>
        <v>0</v>
      </c>
      <c r="AC729" s="17">
        <f t="shared" si="80"/>
        <v>1.9319444444442828</v>
      </c>
    </row>
    <row r="730" spans="1:29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78"/>
        <v>0.17499999999999999</v>
      </c>
      <c r="G730" t="s">
        <v>14</v>
      </c>
      <c r="H730">
        <v>10</v>
      </c>
      <c r="I730" s="6">
        <f t="shared" si="77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81"/>
        <v>42515.208333333328</v>
      </c>
      <c r="O730" s="13">
        <f t="shared" si="82"/>
        <v>42526.208333333328</v>
      </c>
      <c r="P730" t="b">
        <v>0</v>
      </c>
      <c r="Q730" t="b">
        <v>0</v>
      </c>
      <c r="R730" t="s">
        <v>33</v>
      </c>
      <c r="S730" s="8" t="str">
        <f t="shared" si="79"/>
        <v>theater</v>
      </c>
      <c r="T730" s="9" t="str">
        <f t="shared" si="83"/>
        <v>plays</v>
      </c>
      <c r="V730" s="17">
        <f>IF(G730="successful",IF(H730&gt;='Statistical Analysis'!$D$16,"Outlier",0),0)</f>
        <v>0</v>
      </c>
      <c r="W730" s="17">
        <f>IF(G730="failed",IF(H730&gt;='Statistical Analysis'!$E$16,"Outlier",0),0)</f>
        <v>0</v>
      </c>
      <c r="Y730" s="25">
        <f>IF(G730="successful",((H730-'Statistical Analysis'!$D$4)/'Statistical Analysis'!$D$9),0)</f>
        <v>0</v>
      </c>
      <c r="Z730" s="14">
        <f>IF(G730="failed",((H730-'Statistical Analysis'!$E$4)/'Statistical Analysis'!$E$9),0)</f>
        <v>-0.59960759526150031</v>
      </c>
      <c r="AC730" s="17">
        <f t="shared" si="80"/>
        <v>0.36666666666666664</v>
      </c>
    </row>
    <row r="731" spans="1:29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78"/>
        <v>1.8566071428571429</v>
      </c>
      <c r="G731" t="s">
        <v>20</v>
      </c>
      <c r="H731">
        <v>122</v>
      </c>
      <c r="I731" s="6">
        <f t="shared" si="7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81"/>
        <v>41309.25</v>
      </c>
      <c r="O731" s="13">
        <f t="shared" si="82"/>
        <v>41311.25</v>
      </c>
      <c r="P731" t="b">
        <v>0</v>
      </c>
      <c r="Q731" t="b">
        <v>0</v>
      </c>
      <c r="R731" t="s">
        <v>53</v>
      </c>
      <c r="S731" s="8" t="str">
        <f t="shared" si="79"/>
        <v>film &amp; video</v>
      </c>
      <c r="T731" s="9" t="str">
        <f t="shared" si="83"/>
        <v>drama</v>
      </c>
      <c r="V731" s="17">
        <f>IF(G731="successful",IF(H731&gt;='Statistical Analysis'!$D$16,"Outlier",0),0)</f>
        <v>0</v>
      </c>
      <c r="W731" s="17">
        <f>IF(G731="failed",IF(H731&gt;='Statistical Analysis'!$E$16,"Outlier",0),0)</f>
        <v>0</v>
      </c>
      <c r="Y731" s="25">
        <f>IF(G731="successful",((H731-'Statistical Analysis'!$D$4)/'Statistical Analysis'!$D$9),0)</f>
        <v>-0.57583446269559047</v>
      </c>
      <c r="Z731" s="14">
        <f>IF(G731="failed",((H731-'Statistical Analysis'!$E$4)/'Statistical Analysis'!$E$9),0)</f>
        <v>0</v>
      </c>
      <c r="AC731" s="17">
        <f t="shared" si="80"/>
        <v>6.6666666666666666E-2</v>
      </c>
    </row>
    <row r="732" spans="1:29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78"/>
        <v>4.1266319444444441</v>
      </c>
      <c r="G732" t="s">
        <v>20</v>
      </c>
      <c r="H732">
        <v>1071</v>
      </c>
      <c r="I732" s="6">
        <f t="shared" si="7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81"/>
        <v>42147.208333333328</v>
      </c>
      <c r="O732" s="13">
        <f t="shared" si="82"/>
        <v>42153.208333333328</v>
      </c>
      <c r="P732" t="b">
        <v>0</v>
      </c>
      <c r="Q732" t="b">
        <v>0</v>
      </c>
      <c r="R732" t="s">
        <v>65</v>
      </c>
      <c r="S732" s="8" t="str">
        <f t="shared" si="79"/>
        <v>technology</v>
      </c>
      <c r="T732" s="9" t="str">
        <f t="shared" si="83"/>
        <v>wearables</v>
      </c>
      <c r="V732" s="17">
        <f>IF(G732="successful",IF(H732&gt;='Statistical Analysis'!$D$16,"Outlier",0),0)</f>
        <v>0</v>
      </c>
      <c r="W732" s="17">
        <f>IF(G732="failed",IF(H732&gt;='Statistical Analysis'!$E$16,"Outlier",0),0)</f>
        <v>0</v>
      </c>
      <c r="Y732" s="25">
        <f>IF(G732="successful",((H732-'Statistical Analysis'!$D$4)/'Statistical Analysis'!$D$9),0)</f>
        <v>0.17362617837467509</v>
      </c>
      <c r="Z732" s="14">
        <f>IF(G732="failed",((H732-'Statistical Analysis'!$E$4)/'Statistical Analysis'!$E$9),0)</f>
        <v>0</v>
      </c>
      <c r="AC732" s="17">
        <f t="shared" si="80"/>
        <v>0.2</v>
      </c>
    </row>
    <row r="733" spans="1:29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78"/>
        <v>0.90249999999999997</v>
      </c>
      <c r="G733" t="s">
        <v>74</v>
      </c>
      <c r="H733">
        <v>219</v>
      </c>
      <c r="I733" s="6">
        <f t="shared" si="7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81"/>
        <v>42939.208333333328</v>
      </c>
      <c r="O733" s="13">
        <f t="shared" si="82"/>
        <v>42940.208333333328</v>
      </c>
      <c r="P733" t="b">
        <v>0</v>
      </c>
      <c r="Q733" t="b">
        <v>0</v>
      </c>
      <c r="R733" t="s">
        <v>28</v>
      </c>
      <c r="S733" s="8" t="str">
        <f t="shared" si="79"/>
        <v>technology</v>
      </c>
      <c r="T733" s="9" t="str">
        <f t="shared" si="83"/>
        <v>web</v>
      </c>
      <c r="V733" s="17">
        <f>IF(G733="successful",IF(H733&gt;='Statistical Analysis'!$D$16,"Outlier",0),0)</f>
        <v>0</v>
      </c>
      <c r="W733" s="17">
        <f>IF(G733="failed",IF(H733&gt;='Statistical Analysis'!$E$16,"Outlier",0),0)</f>
        <v>0</v>
      </c>
      <c r="Y733" s="25">
        <f>IF(G733="successful",((H733-'Statistical Analysis'!$D$4)/'Statistical Analysis'!$D$9),0)</f>
        <v>0</v>
      </c>
      <c r="Z733" s="14">
        <f>IF(G733="failed",((H733-'Statistical Analysis'!$E$4)/'Statistical Analysis'!$E$9),0)</f>
        <v>0</v>
      </c>
      <c r="AC733" s="17">
        <f t="shared" si="80"/>
        <v>3.3333333333333333E-2</v>
      </c>
    </row>
    <row r="734" spans="1:29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78"/>
        <v>0.91984615384615387</v>
      </c>
      <c r="G734" t="s">
        <v>14</v>
      </c>
      <c r="H734">
        <v>1121</v>
      </c>
      <c r="I734" s="6">
        <f t="shared" si="7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81"/>
        <v>42816.208333333328</v>
      </c>
      <c r="O734" s="13">
        <f t="shared" si="82"/>
        <v>42839.208333333328</v>
      </c>
      <c r="P734" t="b">
        <v>0</v>
      </c>
      <c r="Q734" t="b">
        <v>1</v>
      </c>
      <c r="R734" t="s">
        <v>23</v>
      </c>
      <c r="S734" s="8" t="str">
        <f t="shared" si="79"/>
        <v>music</v>
      </c>
      <c r="T734" s="9" t="str">
        <f t="shared" si="83"/>
        <v>rock</v>
      </c>
      <c r="V734" s="17">
        <f>IF(G734="successful",IF(H734&gt;='Statistical Analysis'!$D$16,"Outlier",0),0)</f>
        <v>0</v>
      </c>
      <c r="W734" s="17">
        <f>IF(G734="failed",IF(H734&gt;='Statistical Analysis'!$E$16,"Outlier",0),0)</f>
        <v>0</v>
      </c>
      <c r="Y734" s="25">
        <f>IF(G734="successful",((H734-'Statistical Analysis'!$D$4)/'Statistical Analysis'!$D$9),0)</f>
        <v>0</v>
      </c>
      <c r="Z734" s="14">
        <f>IF(G734="failed",((H734-'Statistical Analysis'!$E$4)/'Statistical Analysis'!$E$9),0)</f>
        <v>0.55769996833088897</v>
      </c>
      <c r="AC734" s="17">
        <f t="shared" si="80"/>
        <v>0.76666666666666672</v>
      </c>
    </row>
    <row r="735" spans="1:29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78"/>
        <v>5.2700632911392402</v>
      </c>
      <c r="G735" t="s">
        <v>20</v>
      </c>
      <c r="H735">
        <v>980</v>
      </c>
      <c r="I735" s="6">
        <f t="shared" si="7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81"/>
        <v>41844.208333333336</v>
      </c>
      <c r="O735" s="13">
        <f t="shared" si="82"/>
        <v>41857.208333333336</v>
      </c>
      <c r="P735" t="b">
        <v>0</v>
      </c>
      <c r="Q735" t="b">
        <v>0</v>
      </c>
      <c r="R735" t="s">
        <v>148</v>
      </c>
      <c r="S735" s="8" t="str">
        <f t="shared" si="79"/>
        <v>music</v>
      </c>
      <c r="T735" s="9" t="str">
        <f t="shared" si="83"/>
        <v>metal</v>
      </c>
      <c r="V735" s="17">
        <f>IF(G735="successful",IF(H735&gt;='Statistical Analysis'!$D$16,"Outlier",0),0)</f>
        <v>0</v>
      </c>
      <c r="W735" s="17">
        <f>IF(G735="failed",IF(H735&gt;='Statistical Analysis'!$E$16,"Outlier",0),0)</f>
        <v>0</v>
      </c>
      <c r="Y735" s="25">
        <f>IF(G735="successful",((H735-'Statistical Analysis'!$D$4)/'Statistical Analysis'!$D$9),0)</f>
        <v>0.1017600895049236</v>
      </c>
      <c r="Z735" s="14">
        <f>IF(G735="failed",((H735-'Statistical Analysis'!$E$4)/'Statistical Analysis'!$E$9),0)</f>
        <v>0</v>
      </c>
      <c r="AC735" s="17">
        <f t="shared" si="80"/>
        <v>0.43333333333333335</v>
      </c>
    </row>
    <row r="736" spans="1:29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78"/>
        <v>3.1914285714285713</v>
      </c>
      <c r="G736" t="s">
        <v>20</v>
      </c>
      <c r="H736">
        <v>536</v>
      </c>
      <c r="I736" s="6">
        <f t="shared" si="7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81"/>
        <v>42763.25</v>
      </c>
      <c r="O736" s="13">
        <f t="shared" si="82"/>
        <v>42775.25</v>
      </c>
      <c r="P736" t="b">
        <v>0</v>
      </c>
      <c r="Q736" t="b">
        <v>1</v>
      </c>
      <c r="R736" t="s">
        <v>33</v>
      </c>
      <c r="S736" s="8" t="str">
        <f t="shared" si="79"/>
        <v>theater</v>
      </c>
      <c r="T736" s="9" t="str">
        <f t="shared" si="83"/>
        <v>plays</v>
      </c>
      <c r="V736" s="17">
        <f>IF(G736="successful",IF(H736&gt;='Statistical Analysis'!$D$16,"Outlier",0),0)</f>
        <v>0</v>
      </c>
      <c r="W736" s="17">
        <f>IF(G736="failed",IF(H736&gt;='Statistical Analysis'!$E$16,"Outlier",0),0)</f>
        <v>0</v>
      </c>
      <c r="Y736" s="25">
        <f>IF(G736="successful",((H736-'Statistical Analysis'!$D$4)/'Statistical Analysis'!$D$9),0)</f>
        <v>-0.24888324520023752</v>
      </c>
      <c r="Z736" s="14">
        <f>IF(G736="failed",((H736-'Statistical Analysis'!$E$4)/'Statistical Analysis'!$E$9),0)</f>
        <v>0</v>
      </c>
      <c r="AC736" s="17">
        <f t="shared" si="80"/>
        <v>0.4</v>
      </c>
    </row>
    <row r="737" spans="1:29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78"/>
        <v>3.5418867924528303</v>
      </c>
      <c r="G737" t="s">
        <v>20</v>
      </c>
      <c r="H737">
        <v>1991</v>
      </c>
      <c r="I737" s="6">
        <f t="shared" si="7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81"/>
        <v>42459.208333333328</v>
      </c>
      <c r="O737" s="13">
        <f t="shared" si="82"/>
        <v>42466.208333333328</v>
      </c>
      <c r="P737" t="b">
        <v>0</v>
      </c>
      <c r="Q737" t="b">
        <v>0</v>
      </c>
      <c r="R737" t="s">
        <v>122</v>
      </c>
      <c r="S737" s="8" t="str">
        <f t="shared" si="79"/>
        <v>photography</v>
      </c>
      <c r="T737" s="9" t="str">
        <f t="shared" si="83"/>
        <v>photography books</v>
      </c>
      <c r="V737" s="17">
        <f>IF(G737="successful",IF(H737&gt;='Statistical Analysis'!$D$16,"Outlier",0),0)</f>
        <v>0</v>
      </c>
      <c r="W737" s="17">
        <f>IF(G737="failed",IF(H737&gt;='Statistical Analysis'!$E$16,"Outlier",0),0)</f>
        <v>0</v>
      </c>
      <c r="Y737" s="25">
        <f>IF(G737="successful",((H737-'Statistical Analysis'!$D$4)/'Statistical Analysis'!$D$9),0)</f>
        <v>0.90018443947545945</v>
      </c>
      <c r="Z737" s="14">
        <f>IF(G737="failed",((H737-'Statistical Analysis'!$E$4)/'Statistical Analysis'!$E$9),0)</f>
        <v>0</v>
      </c>
      <c r="AC737" s="17">
        <f t="shared" si="80"/>
        <v>0.23333333333333334</v>
      </c>
    </row>
    <row r="738" spans="1:29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78"/>
        <v>0.32896103896103895</v>
      </c>
      <c r="G738" t="s">
        <v>74</v>
      </c>
      <c r="H738">
        <v>29</v>
      </c>
      <c r="I738" s="6">
        <f t="shared" si="7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81"/>
        <v>42055.25</v>
      </c>
      <c r="O738" s="13">
        <f t="shared" si="82"/>
        <v>42059.25</v>
      </c>
      <c r="P738" t="b">
        <v>0</v>
      </c>
      <c r="Q738" t="b">
        <v>0</v>
      </c>
      <c r="R738" t="s">
        <v>68</v>
      </c>
      <c r="S738" s="8" t="str">
        <f t="shared" si="79"/>
        <v>publishing</v>
      </c>
      <c r="T738" s="9" t="str">
        <f t="shared" si="83"/>
        <v>nonfiction</v>
      </c>
      <c r="V738" s="17">
        <f>IF(G738="successful",IF(H738&gt;='Statistical Analysis'!$D$16,"Outlier",0),0)</f>
        <v>0</v>
      </c>
      <c r="W738" s="17">
        <f>IF(G738="failed",IF(H738&gt;='Statistical Analysis'!$E$16,"Outlier",0),0)</f>
        <v>0</v>
      </c>
      <c r="Y738" s="25">
        <f>IF(G738="successful",((H738-'Statistical Analysis'!$D$4)/'Statistical Analysis'!$D$9),0)</f>
        <v>0</v>
      </c>
      <c r="Z738" s="14">
        <f>IF(G738="failed",((H738-'Statistical Analysis'!$E$4)/'Statistical Analysis'!$E$9),0)</f>
        <v>0</v>
      </c>
      <c r="AC738" s="17">
        <f t="shared" si="80"/>
        <v>0.13333333333333333</v>
      </c>
    </row>
    <row r="739" spans="1:29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78"/>
        <v>1.358918918918919</v>
      </c>
      <c r="G739" t="s">
        <v>20</v>
      </c>
      <c r="H739">
        <v>180</v>
      </c>
      <c r="I739" s="6">
        <f t="shared" si="7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81"/>
        <v>42685.25</v>
      </c>
      <c r="O739" s="13">
        <f t="shared" si="82"/>
        <v>42697.25</v>
      </c>
      <c r="P739" t="b">
        <v>0</v>
      </c>
      <c r="Q739" t="b">
        <v>0</v>
      </c>
      <c r="R739" t="s">
        <v>60</v>
      </c>
      <c r="S739" s="8" t="str">
        <f t="shared" si="79"/>
        <v>music</v>
      </c>
      <c r="T739" s="9" t="str">
        <f t="shared" si="83"/>
        <v>indie rock</v>
      </c>
      <c r="V739" s="17">
        <f>IF(G739="successful",IF(H739&gt;='Statistical Analysis'!$D$16,"Outlier",0),0)</f>
        <v>0</v>
      </c>
      <c r="W739" s="17">
        <f>IF(G739="failed",IF(H739&gt;='Statistical Analysis'!$E$16,"Outlier",0),0)</f>
        <v>0</v>
      </c>
      <c r="Y739" s="25">
        <f>IF(G739="successful",((H739-'Statistical Analysis'!$D$4)/'Statistical Analysis'!$D$9),0)</f>
        <v>-0.53002970275662797</v>
      </c>
      <c r="Z739" s="14">
        <f>IF(G739="failed",((H739-'Statistical Analysis'!$E$4)/'Statistical Analysis'!$E$9),0)</f>
        <v>0</v>
      </c>
      <c r="AC739" s="17">
        <f t="shared" si="80"/>
        <v>0.4</v>
      </c>
    </row>
    <row r="740" spans="1:29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78"/>
        <v>2.0843373493975904E-2</v>
      </c>
      <c r="G740" t="s">
        <v>14</v>
      </c>
      <c r="H740">
        <v>15</v>
      </c>
      <c r="I740" s="6">
        <f t="shared" si="77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81"/>
        <v>41959.25</v>
      </c>
      <c r="O740" s="13">
        <f t="shared" si="82"/>
        <v>41981.25</v>
      </c>
      <c r="P740" t="b">
        <v>0</v>
      </c>
      <c r="Q740" t="b">
        <v>1</v>
      </c>
      <c r="R740" t="s">
        <v>33</v>
      </c>
      <c r="S740" s="8" t="str">
        <f t="shared" si="79"/>
        <v>theater</v>
      </c>
      <c r="T740" s="9" t="str">
        <f t="shared" si="83"/>
        <v>plays</v>
      </c>
      <c r="V740" s="17">
        <f>IF(G740="successful",IF(H740&gt;='Statistical Analysis'!$D$16,"Outlier",0),0)</f>
        <v>0</v>
      </c>
      <c r="W740" s="17">
        <f>IF(G740="failed",IF(H740&gt;='Statistical Analysis'!$E$16,"Outlier",0),0)</f>
        <v>0</v>
      </c>
      <c r="Y740" s="25">
        <f>IF(G740="successful",((H740-'Statistical Analysis'!$D$4)/'Statistical Analysis'!$D$9),0)</f>
        <v>0</v>
      </c>
      <c r="Z740" s="14">
        <f>IF(G740="failed",((H740-'Statistical Analysis'!$E$4)/'Statistical Analysis'!$E$9),0)</f>
        <v>-0.5943991903848469</v>
      </c>
      <c r="AC740" s="17">
        <f t="shared" si="80"/>
        <v>0.73333333333333328</v>
      </c>
    </row>
    <row r="741" spans="1:29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78"/>
        <v>0.61</v>
      </c>
      <c r="G741" t="s">
        <v>14</v>
      </c>
      <c r="H741">
        <v>191</v>
      </c>
      <c r="I741" s="6">
        <f t="shared" si="7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81"/>
        <v>41089.208333333336</v>
      </c>
      <c r="O741" s="13">
        <f t="shared" si="82"/>
        <v>41090.208333333336</v>
      </c>
      <c r="P741" t="b">
        <v>0</v>
      </c>
      <c r="Q741" t="b">
        <v>0</v>
      </c>
      <c r="R741" t="s">
        <v>60</v>
      </c>
      <c r="S741" s="8" t="str">
        <f t="shared" si="79"/>
        <v>music</v>
      </c>
      <c r="T741" s="9" t="str">
        <f t="shared" si="83"/>
        <v>indie rock</v>
      </c>
      <c r="V741" s="17">
        <f>IF(G741="successful",IF(H741&gt;='Statistical Analysis'!$D$16,"Outlier",0),0)</f>
        <v>0</v>
      </c>
      <c r="W741" s="17">
        <f>IF(G741="failed",IF(H741&gt;='Statistical Analysis'!$E$16,"Outlier",0),0)</f>
        <v>0</v>
      </c>
      <c r="Y741" s="25">
        <f>IF(G741="successful",((H741-'Statistical Analysis'!$D$4)/'Statistical Analysis'!$D$9),0)</f>
        <v>0</v>
      </c>
      <c r="Z741" s="14">
        <f>IF(G741="failed",((H741-'Statistical Analysis'!$E$4)/'Statistical Analysis'!$E$9),0)</f>
        <v>-0.41106333872664663</v>
      </c>
      <c r="AC741" s="17">
        <f t="shared" si="80"/>
        <v>3.3333333333333333E-2</v>
      </c>
    </row>
    <row r="742" spans="1:29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78"/>
        <v>0.30037735849056602</v>
      </c>
      <c r="G742" t="s">
        <v>14</v>
      </c>
      <c r="H742">
        <v>16</v>
      </c>
      <c r="I742" s="6">
        <f t="shared" si="77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81"/>
        <v>42769.25</v>
      </c>
      <c r="O742" s="13">
        <f t="shared" si="82"/>
        <v>42772.25</v>
      </c>
      <c r="P742" t="b">
        <v>0</v>
      </c>
      <c r="Q742" t="b">
        <v>0</v>
      </c>
      <c r="R742" t="s">
        <v>33</v>
      </c>
      <c r="S742" s="8" t="str">
        <f t="shared" si="79"/>
        <v>theater</v>
      </c>
      <c r="T742" s="9" t="str">
        <f t="shared" si="83"/>
        <v>plays</v>
      </c>
      <c r="V742" s="17">
        <f>IF(G742="successful",IF(H742&gt;='Statistical Analysis'!$D$16,"Outlier",0),0)</f>
        <v>0</v>
      </c>
      <c r="W742" s="17">
        <f>IF(G742="failed",IF(H742&gt;='Statistical Analysis'!$E$16,"Outlier",0),0)</f>
        <v>0</v>
      </c>
      <c r="Y742" s="25">
        <f>IF(G742="successful",((H742-'Statistical Analysis'!$D$4)/'Statistical Analysis'!$D$9),0)</f>
        <v>0</v>
      </c>
      <c r="Z742" s="14">
        <f>IF(G742="failed",((H742-'Statistical Analysis'!$E$4)/'Statistical Analysis'!$E$9),0)</f>
        <v>-0.59335750940951626</v>
      </c>
      <c r="AC742" s="17">
        <f t="shared" si="80"/>
        <v>0.1</v>
      </c>
    </row>
    <row r="743" spans="1:29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78"/>
        <v>11.791666666666666</v>
      </c>
      <c r="G743" t="s">
        <v>20</v>
      </c>
      <c r="H743">
        <v>130</v>
      </c>
      <c r="I743" s="6">
        <f t="shared" si="7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81"/>
        <v>40321.208333333336</v>
      </c>
      <c r="O743" s="13">
        <f t="shared" si="82"/>
        <v>40322.208333333336</v>
      </c>
      <c r="P743" t="b">
        <v>0</v>
      </c>
      <c r="Q743" t="b">
        <v>0</v>
      </c>
      <c r="R743" t="s">
        <v>33</v>
      </c>
      <c r="S743" s="8" t="str">
        <f t="shared" si="79"/>
        <v>theater</v>
      </c>
      <c r="T743" s="9" t="str">
        <f t="shared" si="83"/>
        <v>plays</v>
      </c>
      <c r="V743" s="17">
        <f>IF(G743="successful",IF(H743&gt;='Statistical Analysis'!$D$16,"Outlier",0),0)</f>
        <v>0</v>
      </c>
      <c r="W743" s="17">
        <f>IF(G743="failed",IF(H743&gt;='Statistical Analysis'!$E$16,"Outlier",0),0)</f>
        <v>0</v>
      </c>
      <c r="Y743" s="25">
        <f>IF(G743="successful",((H743-'Statistical Analysis'!$D$4)/'Statistical Analysis'!$D$9),0)</f>
        <v>-0.56951656477297496</v>
      </c>
      <c r="Z743" s="14">
        <f>IF(G743="failed",((H743-'Statistical Analysis'!$E$4)/'Statistical Analysis'!$E$9),0)</f>
        <v>0</v>
      </c>
      <c r="AC743" s="17">
        <f t="shared" si="80"/>
        <v>3.3333333333333333E-2</v>
      </c>
    </row>
    <row r="744" spans="1:29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78"/>
        <v>11.260833333333334</v>
      </c>
      <c r="G744" t="s">
        <v>20</v>
      </c>
      <c r="H744">
        <v>122</v>
      </c>
      <c r="I744" s="6">
        <f t="shared" si="7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81"/>
        <v>40197.25</v>
      </c>
      <c r="O744" s="13">
        <f t="shared" si="82"/>
        <v>40239.25</v>
      </c>
      <c r="P744" t="b">
        <v>0</v>
      </c>
      <c r="Q744" t="b">
        <v>0</v>
      </c>
      <c r="R744" t="s">
        <v>50</v>
      </c>
      <c r="S744" s="8" t="str">
        <f t="shared" si="79"/>
        <v>music</v>
      </c>
      <c r="T744" s="9" t="str">
        <f t="shared" si="83"/>
        <v>electric music</v>
      </c>
      <c r="V744" s="17">
        <f>IF(G744="successful",IF(H744&gt;='Statistical Analysis'!$D$16,"Outlier",0),0)</f>
        <v>0</v>
      </c>
      <c r="W744" s="17">
        <f>IF(G744="failed",IF(H744&gt;='Statistical Analysis'!$E$16,"Outlier",0),0)</f>
        <v>0</v>
      </c>
      <c r="Y744" s="25">
        <f>IF(G744="successful",((H744-'Statistical Analysis'!$D$4)/'Statistical Analysis'!$D$9),0)</f>
        <v>-0.57583446269559047</v>
      </c>
      <c r="Z744" s="14">
        <f>IF(G744="failed",((H744-'Statistical Analysis'!$E$4)/'Statistical Analysis'!$E$9),0)</f>
        <v>0</v>
      </c>
      <c r="AC744" s="17">
        <f t="shared" si="80"/>
        <v>1.4</v>
      </c>
    </row>
    <row r="745" spans="1:29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78"/>
        <v>0.12923076923076923</v>
      </c>
      <c r="G745" t="s">
        <v>14</v>
      </c>
      <c r="H745">
        <v>17</v>
      </c>
      <c r="I745" s="6">
        <f t="shared" si="7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81"/>
        <v>42298.208333333328</v>
      </c>
      <c r="O745" s="13">
        <f t="shared" si="82"/>
        <v>42304.208333333328</v>
      </c>
      <c r="P745" t="b">
        <v>0</v>
      </c>
      <c r="Q745" t="b">
        <v>1</v>
      </c>
      <c r="R745" t="s">
        <v>33</v>
      </c>
      <c r="S745" s="8" t="str">
        <f t="shared" si="79"/>
        <v>theater</v>
      </c>
      <c r="T745" s="9" t="str">
        <f t="shared" si="83"/>
        <v>plays</v>
      </c>
      <c r="V745" s="17">
        <f>IF(G745="successful",IF(H745&gt;='Statistical Analysis'!$D$16,"Outlier",0),0)</f>
        <v>0</v>
      </c>
      <c r="W745" s="17">
        <f>IF(G745="failed",IF(H745&gt;='Statistical Analysis'!$E$16,"Outlier",0),0)</f>
        <v>0</v>
      </c>
      <c r="Y745" s="25">
        <f>IF(G745="successful",((H745-'Statistical Analysis'!$D$4)/'Statistical Analysis'!$D$9),0)</f>
        <v>0</v>
      </c>
      <c r="Z745" s="14">
        <f>IF(G745="failed",((H745-'Statistical Analysis'!$E$4)/'Statistical Analysis'!$E$9),0)</f>
        <v>-0.59231582843418551</v>
      </c>
      <c r="AC745" s="17">
        <f t="shared" si="80"/>
        <v>0.2</v>
      </c>
    </row>
    <row r="746" spans="1:29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78"/>
        <v>7.12</v>
      </c>
      <c r="G746" t="s">
        <v>20</v>
      </c>
      <c r="H746">
        <v>140</v>
      </c>
      <c r="I746" s="6">
        <f t="shared" si="7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81"/>
        <v>43322.208333333328</v>
      </c>
      <c r="O746" s="13">
        <f t="shared" si="82"/>
        <v>43324.208333333328</v>
      </c>
      <c r="P746" t="b">
        <v>0</v>
      </c>
      <c r="Q746" t="b">
        <v>1</v>
      </c>
      <c r="R746" t="s">
        <v>33</v>
      </c>
      <c r="S746" s="8" t="str">
        <f t="shared" si="79"/>
        <v>theater</v>
      </c>
      <c r="T746" s="9" t="str">
        <f t="shared" si="83"/>
        <v>plays</v>
      </c>
      <c r="V746" s="17">
        <f>IF(G746="successful",IF(H746&gt;='Statistical Analysis'!$D$16,"Outlier",0),0)</f>
        <v>0</v>
      </c>
      <c r="W746" s="17">
        <f>IF(G746="failed",IF(H746&gt;='Statistical Analysis'!$E$16,"Outlier",0),0)</f>
        <v>0</v>
      </c>
      <c r="Y746" s="25">
        <f>IF(G746="successful",((H746-'Statistical Analysis'!$D$4)/'Statistical Analysis'!$D$9),0)</f>
        <v>-0.56161919236970559</v>
      </c>
      <c r="Z746" s="14">
        <f>IF(G746="failed",((H746-'Statistical Analysis'!$E$4)/'Statistical Analysis'!$E$9),0)</f>
        <v>0</v>
      </c>
      <c r="AC746" s="17">
        <f t="shared" si="80"/>
        <v>6.6666666666666666E-2</v>
      </c>
    </row>
    <row r="747" spans="1:29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78"/>
        <v>0.30304347826086958</v>
      </c>
      <c r="G747" t="s">
        <v>14</v>
      </c>
      <c r="H747">
        <v>34</v>
      </c>
      <c r="I747" s="6">
        <f t="shared" si="77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81"/>
        <v>40328.208333333336</v>
      </c>
      <c r="O747" s="13">
        <f t="shared" si="82"/>
        <v>40355.208333333336</v>
      </c>
      <c r="P747" t="b">
        <v>0</v>
      </c>
      <c r="Q747" t="b">
        <v>0</v>
      </c>
      <c r="R747" t="s">
        <v>65</v>
      </c>
      <c r="S747" s="8" t="str">
        <f t="shared" si="79"/>
        <v>technology</v>
      </c>
      <c r="T747" s="9" t="str">
        <f t="shared" si="83"/>
        <v>wearables</v>
      </c>
      <c r="V747" s="17">
        <f>IF(G747="successful",IF(H747&gt;='Statistical Analysis'!$D$16,"Outlier",0),0)</f>
        <v>0</v>
      </c>
      <c r="W747" s="17">
        <f>IF(G747="failed",IF(H747&gt;='Statistical Analysis'!$E$16,"Outlier",0),0)</f>
        <v>0</v>
      </c>
      <c r="Y747" s="25">
        <f>IF(G747="successful",((H747-'Statistical Analysis'!$D$4)/'Statistical Analysis'!$D$9),0)</f>
        <v>0</v>
      </c>
      <c r="Z747" s="14">
        <f>IF(G747="failed",((H747-'Statistical Analysis'!$E$4)/'Statistical Analysis'!$E$9),0)</f>
        <v>-0.57460725185356398</v>
      </c>
      <c r="AC747" s="17">
        <f t="shared" si="80"/>
        <v>0.9</v>
      </c>
    </row>
    <row r="748" spans="1:29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78"/>
        <v>2.1250896057347672</v>
      </c>
      <c r="G748" t="s">
        <v>20</v>
      </c>
      <c r="H748">
        <v>3388</v>
      </c>
      <c r="I748" s="6">
        <f t="shared" si="77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81"/>
        <v>40825.208333333336</v>
      </c>
      <c r="O748" s="13">
        <f t="shared" si="82"/>
        <v>40830.208333333336</v>
      </c>
      <c r="P748" t="b">
        <v>0</v>
      </c>
      <c r="Q748" t="b">
        <v>0</v>
      </c>
      <c r="R748" t="s">
        <v>28</v>
      </c>
      <c r="S748" s="8" t="str">
        <f t="shared" si="79"/>
        <v>technology</v>
      </c>
      <c r="T748" s="9" t="str">
        <f t="shared" si="83"/>
        <v>web</v>
      </c>
      <c r="V748" s="17" t="str">
        <f>IF(G748="successful",IF(H748&gt;='Statistical Analysis'!$D$16,"Outlier",0),0)</f>
        <v>Outlier</v>
      </c>
      <c r="W748" s="17">
        <f>IF(G748="failed",IF(H748&gt;='Statistical Analysis'!$E$16,"Outlier",0),0)</f>
        <v>0</v>
      </c>
      <c r="Y748" s="25">
        <f>IF(G748="successful",((H748-'Statistical Analysis'!$D$4)/'Statistical Analysis'!$D$9),0)</f>
        <v>2.0034473642121937</v>
      </c>
      <c r="Z748" s="14">
        <f>IF(G748="failed",((H748-'Statistical Analysis'!$E$4)/'Statistical Analysis'!$E$9),0)</f>
        <v>0</v>
      </c>
      <c r="AC748" s="17">
        <f t="shared" si="80"/>
        <v>0.16666666666666666</v>
      </c>
    </row>
    <row r="749" spans="1:29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78"/>
        <v>2.2885714285714287</v>
      </c>
      <c r="G749" t="s">
        <v>20</v>
      </c>
      <c r="H749">
        <v>280</v>
      </c>
      <c r="I749" s="6">
        <f t="shared" si="7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81"/>
        <v>40423.208333333336</v>
      </c>
      <c r="O749" s="13">
        <f t="shared" si="82"/>
        <v>40434.208333333336</v>
      </c>
      <c r="P749" t="b">
        <v>0</v>
      </c>
      <c r="Q749" t="b">
        <v>0</v>
      </c>
      <c r="R749" t="s">
        <v>33</v>
      </c>
      <c r="S749" s="8" t="str">
        <f t="shared" si="79"/>
        <v>theater</v>
      </c>
      <c r="T749" s="9" t="str">
        <f t="shared" si="83"/>
        <v>plays</v>
      </c>
      <c r="V749" s="17">
        <f>IF(G749="successful",IF(H749&gt;='Statistical Analysis'!$D$16,"Outlier",0),0)</f>
        <v>0</v>
      </c>
      <c r="W749" s="17">
        <f>IF(G749="failed",IF(H749&gt;='Statistical Analysis'!$E$16,"Outlier",0),0)</f>
        <v>0</v>
      </c>
      <c r="Y749" s="25">
        <f>IF(G749="successful",((H749-'Statistical Analysis'!$D$4)/'Statistical Analysis'!$D$9),0)</f>
        <v>-0.45105597872393405</v>
      </c>
      <c r="Z749" s="14">
        <f>IF(G749="failed",((H749-'Statistical Analysis'!$E$4)/'Statistical Analysis'!$E$9),0)</f>
        <v>0</v>
      </c>
      <c r="AC749" s="17">
        <f t="shared" si="80"/>
        <v>0.36666666666666664</v>
      </c>
    </row>
    <row r="750" spans="1:29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78"/>
        <v>0.34959979476654696</v>
      </c>
      <c r="G750" t="s">
        <v>74</v>
      </c>
      <c r="H750">
        <v>614</v>
      </c>
      <c r="I750" s="6">
        <f t="shared" si="7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81"/>
        <v>40238.25</v>
      </c>
      <c r="O750" s="13">
        <f t="shared" si="82"/>
        <v>40263.208333333336</v>
      </c>
      <c r="P750" t="b">
        <v>0</v>
      </c>
      <c r="Q750" t="b">
        <v>1</v>
      </c>
      <c r="R750" t="s">
        <v>71</v>
      </c>
      <c r="S750" s="8" t="str">
        <f t="shared" si="79"/>
        <v>film &amp; video</v>
      </c>
      <c r="T750" s="9" t="str">
        <f t="shared" si="83"/>
        <v>animation</v>
      </c>
      <c r="V750" s="17">
        <f>IF(G750="successful",IF(H750&gt;='Statistical Analysis'!$D$16,"Outlier",0),0)</f>
        <v>0</v>
      </c>
      <c r="W750" s="17">
        <f>IF(G750="failed",IF(H750&gt;='Statistical Analysis'!$E$16,"Outlier",0),0)</f>
        <v>0</v>
      </c>
      <c r="Y750" s="25">
        <f>IF(G750="successful",((H750-'Statistical Analysis'!$D$4)/'Statistical Analysis'!$D$9),0)</f>
        <v>0</v>
      </c>
      <c r="Z750" s="14">
        <f>IF(G750="failed",((H750-'Statistical Analysis'!$E$4)/'Statistical Analysis'!$E$9),0)</f>
        <v>0</v>
      </c>
      <c r="AC750" s="17">
        <f t="shared" si="80"/>
        <v>0.83194444444452531</v>
      </c>
    </row>
    <row r="751" spans="1:29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78"/>
        <v>1.5729069767441861</v>
      </c>
      <c r="G751" t="s">
        <v>20</v>
      </c>
      <c r="H751">
        <v>366</v>
      </c>
      <c r="I751" s="6">
        <f t="shared" si="7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81"/>
        <v>41920.208333333336</v>
      </c>
      <c r="O751" s="13">
        <f t="shared" si="82"/>
        <v>41932.208333333336</v>
      </c>
      <c r="P751" t="b">
        <v>0</v>
      </c>
      <c r="Q751" t="b">
        <v>1</v>
      </c>
      <c r="R751" t="s">
        <v>65</v>
      </c>
      <c r="S751" s="8" t="str">
        <f t="shared" si="79"/>
        <v>technology</v>
      </c>
      <c r="T751" s="9" t="str">
        <f t="shared" si="83"/>
        <v>wearables</v>
      </c>
      <c r="V751" s="17">
        <f>IF(G751="successful",IF(H751&gt;='Statistical Analysis'!$D$16,"Outlier",0),0)</f>
        <v>0</v>
      </c>
      <c r="W751" s="17">
        <f>IF(G751="failed",IF(H751&gt;='Statistical Analysis'!$E$16,"Outlier",0),0)</f>
        <v>0</v>
      </c>
      <c r="Y751" s="25">
        <f>IF(G751="successful",((H751-'Statistical Analysis'!$D$4)/'Statistical Analysis'!$D$9),0)</f>
        <v>-0.38313857605581725</v>
      </c>
      <c r="Z751" s="14">
        <f>IF(G751="failed",((H751-'Statistical Analysis'!$E$4)/'Statistical Analysis'!$E$9),0)</f>
        <v>0</v>
      </c>
      <c r="AC751" s="17">
        <f t="shared" si="80"/>
        <v>0.4</v>
      </c>
    </row>
    <row r="752" spans="1:29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78"/>
        <v>0.01</v>
      </c>
      <c r="G752" t="s">
        <v>14</v>
      </c>
      <c r="H752">
        <v>1</v>
      </c>
      <c r="I752" s="6">
        <f t="shared" si="77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81"/>
        <v>40360.208333333336</v>
      </c>
      <c r="O752" s="13">
        <f t="shared" si="82"/>
        <v>40385.208333333336</v>
      </c>
      <c r="P752" t="b">
        <v>0</v>
      </c>
      <c r="Q752" t="b">
        <v>0</v>
      </c>
      <c r="R752" t="s">
        <v>50</v>
      </c>
      <c r="S752" s="8" t="str">
        <f t="shared" si="79"/>
        <v>music</v>
      </c>
      <c r="T752" s="9" t="str">
        <f t="shared" si="83"/>
        <v>electric music</v>
      </c>
      <c r="V752" s="17">
        <f>IF(G752="successful",IF(H752&gt;='Statistical Analysis'!$D$16,"Outlier",0),0)</f>
        <v>0</v>
      </c>
      <c r="W752" s="17">
        <f>IF(G752="failed",IF(H752&gt;='Statistical Analysis'!$E$16,"Outlier",0),0)</f>
        <v>0</v>
      </c>
      <c r="Y752" s="25">
        <f>IF(G752="successful",((H752-'Statistical Analysis'!$D$4)/'Statistical Analysis'!$D$9),0)</f>
        <v>0</v>
      </c>
      <c r="Z752" s="14">
        <f>IF(G752="failed",((H752-'Statistical Analysis'!$E$4)/'Statistical Analysis'!$E$9),0)</f>
        <v>-0.60898272403947651</v>
      </c>
      <c r="AC752" s="17">
        <f t="shared" si="80"/>
        <v>0.83333333333333337</v>
      </c>
    </row>
    <row r="753" spans="1:29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78"/>
        <v>2.3230555555555554</v>
      </c>
      <c r="G753" t="s">
        <v>20</v>
      </c>
      <c r="H753">
        <v>270</v>
      </c>
      <c r="I753" s="6">
        <f t="shared" si="7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81"/>
        <v>42446.208333333328</v>
      </c>
      <c r="O753" s="13">
        <f t="shared" si="82"/>
        <v>42461.208333333328</v>
      </c>
      <c r="P753" t="b">
        <v>1</v>
      </c>
      <c r="Q753" t="b">
        <v>1</v>
      </c>
      <c r="R753" t="s">
        <v>68</v>
      </c>
      <c r="S753" s="8" t="str">
        <f t="shared" si="79"/>
        <v>publishing</v>
      </c>
      <c r="T753" s="9" t="str">
        <f t="shared" si="83"/>
        <v>nonfiction</v>
      </c>
      <c r="V753" s="17">
        <f>IF(G753="successful",IF(H753&gt;='Statistical Analysis'!$D$16,"Outlier",0),0)</f>
        <v>0</v>
      </c>
      <c r="W753" s="17">
        <f>IF(G753="failed",IF(H753&gt;='Statistical Analysis'!$E$16,"Outlier",0),0)</f>
        <v>0</v>
      </c>
      <c r="Y753" s="25">
        <f>IF(G753="successful",((H753-'Statistical Analysis'!$D$4)/'Statistical Analysis'!$D$9),0)</f>
        <v>-0.45895335112720342</v>
      </c>
      <c r="Z753" s="14">
        <f>IF(G753="failed",((H753-'Statistical Analysis'!$E$4)/'Statistical Analysis'!$E$9),0)</f>
        <v>0</v>
      </c>
      <c r="AC753" s="17">
        <f t="shared" si="80"/>
        <v>0.5</v>
      </c>
    </row>
    <row r="754" spans="1:29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78"/>
        <v>0.92448275862068963</v>
      </c>
      <c r="G754" t="s">
        <v>74</v>
      </c>
      <c r="H754">
        <v>114</v>
      </c>
      <c r="I754" s="6">
        <f t="shared" si="7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81"/>
        <v>40395.208333333336</v>
      </c>
      <c r="O754" s="13">
        <f t="shared" si="82"/>
        <v>40413.208333333336</v>
      </c>
      <c r="P754" t="b">
        <v>0</v>
      </c>
      <c r="Q754" t="b">
        <v>1</v>
      </c>
      <c r="R754" t="s">
        <v>33</v>
      </c>
      <c r="S754" s="8" t="str">
        <f t="shared" si="79"/>
        <v>theater</v>
      </c>
      <c r="T754" s="9" t="str">
        <f t="shared" si="83"/>
        <v>plays</v>
      </c>
      <c r="V754" s="17">
        <f>IF(G754="successful",IF(H754&gt;='Statistical Analysis'!$D$16,"Outlier",0),0)</f>
        <v>0</v>
      </c>
      <c r="W754" s="17">
        <f>IF(G754="failed",IF(H754&gt;='Statistical Analysis'!$E$16,"Outlier",0),0)</f>
        <v>0</v>
      </c>
      <c r="Y754" s="25">
        <f>IF(G754="successful",((H754-'Statistical Analysis'!$D$4)/'Statistical Analysis'!$D$9),0)</f>
        <v>0</v>
      </c>
      <c r="Z754" s="14">
        <f>IF(G754="failed",((H754-'Statistical Analysis'!$E$4)/'Statistical Analysis'!$E$9),0)</f>
        <v>0</v>
      </c>
      <c r="AC754" s="17">
        <f t="shared" si="80"/>
        <v>0.6</v>
      </c>
    </row>
    <row r="755" spans="1:29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78"/>
        <v>2.5670212765957445</v>
      </c>
      <c r="G755" t="s">
        <v>20</v>
      </c>
      <c r="H755">
        <v>137</v>
      </c>
      <c r="I755" s="6">
        <f t="shared" si="7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81"/>
        <v>40321.208333333336</v>
      </c>
      <c r="O755" s="13">
        <f t="shared" si="82"/>
        <v>40336.208333333336</v>
      </c>
      <c r="P755" t="b">
        <v>0</v>
      </c>
      <c r="Q755" t="b">
        <v>0</v>
      </c>
      <c r="R755" t="s">
        <v>122</v>
      </c>
      <c r="S755" s="8" t="str">
        <f t="shared" si="79"/>
        <v>photography</v>
      </c>
      <c r="T755" s="9" t="str">
        <f t="shared" si="83"/>
        <v>photography books</v>
      </c>
      <c r="V755" s="17">
        <f>IF(G755="successful",IF(H755&gt;='Statistical Analysis'!$D$16,"Outlier",0),0)</f>
        <v>0</v>
      </c>
      <c r="W755" s="17">
        <f>IF(G755="failed",IF(H755&gt;='Statistical Analysis'!$E$16,"Outlier",0),0)</f>
        <v>0</v>
      </c>
      <c r="Y755" s="25">
        <f>IF(G755="successful",((H755-'Statistical Analysis'!$D$4)/'Statistical Analysis'!$D$9),0)</f>
        <v>-0.5639884040906864</v>
      </c>
      <c r="Z755" s="14">
        <f>IF(G755="failed",((H755-'Statistical Analysis'!$E$4)/'Statistical Analysis'!$E$9),0)</f>
        <v>0</v>
      </c>
      <c r="AC755" s="17">
        <f t="shared" si="80"/>
        <v>0.5</v>
      </c>
    </row>
    <row r="756" spans="1:29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78"/>
        <v>1.6847017045454546</v>
      </c>
      <c r="G756" t="s">
        <v>20</v>
      </c>
      <c r="H756">
        <v>3205</v>
      </c>
      <c r="I756" s="6">
        <f t="shared" si="7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81"/>
        <v>41210.208333333336</v>
      </c>
      <c r="O756" s="13">
        <f t="shared" si="82"/>
        <v>41263.25</v>
      </c>
      <c r="P756" t="b">
        <v>0</v>
      </c>
      <c r="Q756" t="b">
        <v>0</v>
      </c>
      <c r="R756" t="s">
        <v>33</v>
      </c>
      <c r="S756" s="8" t="str">
        <f t="shared" si="79"/>
        <v>theater</v>
      </c>
      <c r="T756" s="9" t="str">
        <f t="shared" si="83"/>
        <v>plays</v>
      </c>
      <c r="V756" s="17" t="str">
        <f>IF(G756="successful",IF(H756&gt;='Statistical Analysis'!$D$16,"Outlier",0),0)</f>
        <v>Outlier</v>
      </c>
      <c r="W756" s="17">
        <f>IF(G756="failed",IF(H756&gt;='Statistical Analysis'!$E$16,"Outlier",0),0)</f>
        <v>0</v>
      </c>
      <c r="Y756" s="25">
        <f>IF(G756="successful",((H756-'Statistical Analysis'!$D$4)/'Statistical Analysis'!$D$9),0)</f>
        <v>1.8589254492323637</v>
      </c>
      <c r="Z756" s="14">
        <f>IF(G756="failed",((H756-'Statistical Analysis'!$E$4)/'Statistical Analysis'!$E$9),0)</f>
        <v>0</v>
      </c>
      <c r="AC756" s="17">
        <f t="shared" si="80"/>
        <v>1.7680555555554747</v>
      </c>
    </row>
    <row r="757" spans="1:29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78"/>
        <v>1.6657777777777778</v>
      </c>
      <c r="G757" t="s">
        <v>20</v>
      </c>
      <c r="H757">
        <v>288</v>
      </c>
      <c r="I757" s="6">
        <f t="shared" si="7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81"/>
        <v>43096.25</v>
      </c>
      <c r="O757" s="13">
        <f t="shared" si="82"/>
        <v>43108.25</v>
      </c>
      <c r="P757" t="b">
        <v>0</v>
      </c>
      <c r="Q757" t="b">
        <v>1</v>
      </c>
      <c r="R757" t="s">
        <v>33</v>
      </c>
      <c r="S757" s="8" t="str">
        <f t="shared" si="79"/>
        <v>theater</v>
      </c>
      <c r="T757" s="9" t="str">
        <f t="shared" si="83"/>
        <v>plays</v>
      </c>
      <c r="V757" s="17">
        <f>IF(G757="successful",IF(H757&gt;='Statistical Analysis'!$D$16,"Outlier",0),0)</f>
        <v>0</v>
      </c>
      <c r="W757" s="17">
        <f>IF(G757="failed",IF(H757&gt;='Statistical Analysis'!$E$16,"Outlier",0),0)</f>
        <v>0</v>
      </c>
      <c r="Y757" s="25">
        <f>IF(G757="successful",((H757-'Statistical Analysis'!$D$4)/'Statistical Analysis'!$D$9),0)</f>
        <v>-0.44473808080131855</v>
      </c>
      <c r="Z757" s="14">
        <f>IF(G757="failed",((H757-'Statistical Analysis'!$E$4)/'Statistical Analysis'!$E$9),0)</f>
        <v>0</v>
      </c>
      <c r="AC757" s="17">
        <f t="shared" si="80"/>
        <v>0.4</v>
      </c>
    </row>
    <row r="758" spans="1:29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78"/>
        <v>7.7207692307692311</v>
      </c>
      <c r="G758" t="s">
        <v>20</v>
      </c>
      <c r="H758">
        <v>148</v>
      </c>
      <c r="I758" s="6">
        <f t="shared" si="7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81"/>
        <v>42024.25</v>
      </c>
      <c r="O758" s="13">
        <f t="shared" si="82"/>
        <v>42030.25</v>
      </c>
      <c r="P758" t="b">
        <v>0</v>
      </c>
      <c r="Q758" t="b">
        <v>0</v>
      </c>
      <c r="R758" t="s">
        <v>33</v>
      </c>
      <c r="S758" s="8" t="str">
        <f t="shared" si="79"/>
        <v>theater</v>
      </c>
      <c r="T758" s="9" t="str">
        <f t="shared" si="83"/>
        <v>plays</v>
      </c>
      <c r="V758" s="17">
        <f>IF(G758="successful",IF(H758&gt;='Statistical Analysis'!$D$16,"Outlier",0),0)</f>
        <v>0</v>
      </c>
      <c r="W758" s="17">
        <f>IF(G758="failed",IF(H758&gt;='Statistical Analysis'!$E$16,"Outlier",0),0)</f>
        <v>0</v>
      </c>
      <c r="Y758" s="25">
        <f>IF(G758="successful",((H758-'Statistical Analysis'!$D$4)/'Statistical Analysis'!$D$9),0)</f>
        <v>-0.55530129444709009</v>
      </c>
      <c r="Z758" s="14">
        <f>IF(G758="failed",((H758-'Statistical Analysis'!$E$4)/'Statistical Analysis'!$E$9),0)</f>
        <v>0</v>
      </c>
      <c r="AC758" s="17">
        <f t="shared" si="80"/>
        <v>0.2</v>
      </c>
    </row>
    <row r="759" spans="1:29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78"/>
        <v>4.0685714285714285</v>
      </c>
      <c r="G759" t="s">
        <v>20</v>
      </c>
      <c r="H759">
        <v>114</v>
      </c>
      <c r="I759" s="6">
        <f t="shared" si="7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81"/>
        <v>40675.208333333336</v>
      </c>
      <c r="O759" s="13">
        <f t="shared" si="82"/>
        <v>40679.208333333336</v>
      </c>
      <c r="P759" t="b">
        <v>0</v>
      </c>
      <c r="Q759" t="b">
        <v>0</v>
      </c>
      <c r="R759" t="s">
        <v>53</v>
      </c>
      <c r="S759" s="8" t="str">
        <f t="shared" si="79"/>
        <v>film &amp; video</v>
      </c>
      <c r="T759" s="9" t="str">
        <f t="shared" si="83"/>
        <v>drama</v>
      </c>
      <c r="V759" s="17">
        <f>IF(G759="successful",IF(H759&gt;='Statistical Analysis'!$D$16,"Outlier",0),0)</f>
        <v>0</v>
      </c>
      <c r="W759" s="17">
        <f>IF(G759="failed",IF(H759&gt;='Statistical Analysis'!$E$16,"Outlier",0),0)</f>
        <v>0</v>
      </c>
      <c r="Y759" s="25">
        <f>IF(G759="successful",((H759-'Statistical Analysis'!$D$4)/'Statistical Analysis'!$D$9),0)</f>
        <v>-0.58215236061820597</v>
      </c>
      <c r="Z759" s="14">
        <f>IF(G759="failed",((H759-'Statistical Analysis'!$E$4)/'Statistical Analysis'!$E$9),0)</f>
        <v>0</v>
      </c>
      <c r="AC759" s="17">
        <f t="shared" si="80"/>
        <v>0.13333333333333333</v>
      </c>
    </row>
    <row r="760" spans="1:29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78"/>
        <v>5.6420608108108112</v>
      </c>
      <c r="G760" t="s">
        <v>20</v>
      </c>
      <c r="H760">
        <v>1518</v>
      </c>
      <c r="I760" s="6">
        <f t="shared" si="7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81"/>
        <v>41936.208333333336</v>
      </c>
      <c r="O760" s="13">
        <f t="shared" si="82"/>
        <v>41945.208333333336</v>
      </c>
      <c r="P760" t="b">
        <v>0</v>
      </c>
      <c r="Q760" t="b">
        <v>0</v>
      </c>
      <c r="R760" t="s">
        <v>23</v>
      </c>
      <c r="S760" s="8" t="str">
        <f t="shared" si="79"/>
        <v>music</v>
      </c>
      <c r="T760" s="9" t="str">
        <f t="shared" si="83"/>
        <v>rock</v>
      </c>
      <c r="V760" s="17">
        <f>IF(G760="successful",IF(H760&gt;='Statistical Analysis'!$D$16,"Outlier",0),0)</f>
        <v>0</v>
      </c>
      <c r="W760" s="17">
        <f>IF(G760="failed",IF(H760&gt;='Statistical Analysis'!$E$16,"Outlier",0),0)</f>
        <v>0</v>
      </c>
      <c r="Y760" s="25">
        <f>IF(G760="successful",((H760-'Statistical Analysis'!$D$4)/'Statistical Analysis'!$D$9),0)</f>
        <v>0.52663872480081708</v>
      </c>
      <c r="Z760" s="14">
        <f>IF(G760="failed",((H760-'Statistical Analysis'!$E$4)/'Statistical Analysis'!$E$9),0)</f>
        <v>0</v>
      </c>
      <c r="AC760" s="17">
        <f t="shared" si="80"/>
        <v>0.3</v>
      </c>
    </row>
    <row r="761" spans="1:29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78"/>
        <v>0.6842686567164179</v>
      </c>
      <c r="G761" t="s">
        <v>14</v>
      </c>
      <c r="H761">
        <v>1274</v>
      </c>
      <c r="I761" s="6">
        <f t="shared" si="7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81"/>
        <v>43136.25</v>
      </c>
      <c r="O761" s="13">
        <f t="shared" si="82"/>
        <v>43166.25</v>
      </c>
      <c r="P761" t="b">
        <v>0</v>
      </c>
      <c r="Q761" t="b">
        <v>0</v>
      </c>
      <c r="R761" t="s">
        <v>50</v>
      </c>
      <c r="S761" s="8" t="str">
        <f t="shared" si="79"/>
        <v>music</v>
      </c>
      <c r="T761" s="9" t="str">
        <f t="shared" si="83"/>
        <v>electric music</v>
      </c>
      <c r="V761" s="17">
        <f>IF(G761="successful",IF(H761&gt;='Statistical Analysis'!$D$16,"Outlier",0),0)</f>
        <v>0</v>
      </c>
      <c r="W761" s="17">
        <f>IF(G761="failed",IF(H761&gt;='Statistical Analysis'!$E$16,"Outlier",0),0)</f>
        <v>0</v>
      </c>
      <c r="Y761" s="25">
        <f>IF(G761="successful",((H761-'Statistical Analysis'!$D$4)/'Statistical Analysis'!$D$9),0)</f>
        <v>0</v>
      </c>
      <c r="Z761" s="14">
        <f>IF(G761="failed",((H761-'Statistical Analysis'!$E$4)/'Statistical Analysis'!$E$9),0)</f>
        <v>0.71707715755648349</v>
      </c>
      <c r="AC761" s="17">
        <f t="shared" si="80"/>
        <v>1</v>
      </c>
    </row>
    <row r="762" spans="1:29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78"/>
        <v>0.34351966873706002</v>
      </c>
      <c r="G762" t="s">
        <v>14</v>
      </c>
      <c r="H762">
        <v>210</v>
      </c>
      <c r="I762" s="6">
        <f t="shared" si="7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81"/>
        <v>43678.208333333328</v>
      </c>
      <c r="O762" s="13">
        <f t="shared" si="82"/>
        <v>43707.208333333328</v>
      </c>
      <c r="P762" t="b">
        <v>0</v>
      </c>
      <c r="Q762" t="b">
        <v>1</v>
      </c>
      <c r="R762" t="s">
        <v>89</v>
      </c>
      <c r="S762" s="8" t="str">
        <f t="shared" si="79"/>
        <v>games</v>
      </c>
      <c r="T762" s="9" t="str">
        <f t="shared" si="83"/>
        <v>video games</v>
      </c>
      <c r="V762" s="17">
        <f>IF(G762="successful",IF(H762&gt;='Statistical Analysis'!$D$16,"Outlier",0),0)</f>
        <v>0</v>
      </c>
      <c r="W762" s="17">
        <f>IF(G762="failed",IF(H762&gt;='Statistical Analysis'!$E$16,"Outlier",0),0)</f>
        <v>0</v>
      </c>
      <c r="Y762" s="25">
        <f>IF(G762="successful",((H762-'Statistical Analysis'!$D$4)/'Statistical Analysis'!$D$9),0)</f>
        <v>0</v>
      </c>
      <c r="Z762" s="14">
        <f>IF(G762="failed",((H762-'Statistical Analysis'!$E$4)/'Statistical Analysis'!$E$9),0)</f>
        <v>-0.39127140019536366</v>
      </c>
      <c r="AC762" s="17">
        <f t="shared" si="80"/>
        <v>0.96666666666666667</v>
      </c>
    </row>
    <row r="763" spans="1:29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78"/>
        <v>6.5545454545454547</v>
      </c>
      <c r="G763" t="s">
        <v>20</v>
      </c>
      <c r="H763">
        <v>166</v>
      </c>
      <c r="I763" s="6">
        <f t="shared" si="7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81"/>
        <v>42938.208333333328</v>
      </c>
      <c r="O763" s="13">
        <f t="shared" si="82"/>
        <v>42943.208333333328</v>
      </c>
      <c r="P763" t="b">
        <v>0</v>
      </c>
      <c r="Q763" t="b">
        <v>0</v>
      </c>
      <c r="R763" t="s">
        <v>23</v>
      </c>
      <c r="S763" s="8" t="str">
        <f t="shared" si="79"/>
        <v>music</v>
      </c>
      <c r="T763" s="9" t="str">
        <f t="shared" si="83"/>
        <v>rock</v>
      </c>
      <c r="V763" s="17">
        <f>IF(G763="successful",IF(H763&gt;='Statistical Analysis'!$D$16,"Outlier",0),0)</f>
        <v>0</v>
      </c>
      <c r="W763" s="17">
        <f>IF(G763="failed",IF(H763&gt;='Statistical Analysis'!$E$16,"Outlier",0),0)</f>
        <v>0</v>
      </c>
      <c r="Y763" s="25">
        <f>IF(G763="successful",((H763-'Statistical Analysis'!$D$4)/'Statistical Analysis'!$D$9),0)</f>
        <v>-0.5410860241212051</v>
      </c>
      <c r="Z763" s="14">
        <f>IF(G763="failed",((H763-'Statistical Analysis'!$E$4)/'Statistical Analysis'!$E$9),0)</f>
        <v>0</v>
      </c>
      <c r="AC763" s="17">
        <f t="shared" si="80"/>
        <v>0.16666666666666666</v>
      </c>
    </row>
    <row r="764" spans="1:29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78"/>
        <v>1.7725714285714285</v>
      </c>
      <c r="G764" t="s">
        <v>20</v>
      </c>
      <c r="H764">
        <v>100</v>
      </c>
      <c r="I764" s="6">
        <f t="shared" si="77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81"/>
        <v>41241.25</v>
      </c>
      <c r="O764" s="13">
        <f t="shared" si="82"/>
        <v>41252.25</v>
      </c>
      <c r="P764" t="b">
        <v>0</v>
      </c>
      <c r="Q764" t="b">
        <v>0</v>
      </c>
      <c r="R764" t="s">
        <v>159</v>
      </c>
      <c r="S764" s="8" t="str">
        <f t="shared" si="79"/>
        <v>music</v>
      </c>
      <c r="T764" s="9" t="str">
        <f t="shared" si="83"/>
        <v>jazz</v>
      </c>
      <c r="V764" s="17">
        <f>IF(G764="successful",IF(H764&gt;='Statistical Analysis'!$D$16,"Outlier",0),0)</f>
        <v>0</v>
      </c>
      <c r="W764" s="17">
        <f>IF(G764="failed",IF(H764&gt;='Statistical Analysis'!$E$16,"Outlier",0),0)</f>
        <v>0</v>
      </c>
      <c r="Y764" s="25">
        <f>IF(G764="successful",((H764-'Statistical Analysis'!$D$4)/'Statistical Analysis'!$D$9),0)</f>
        <v>-0.59320868198278309</v>
      </c>
      <c r="Z764" s="14">
        <f>IF(G764="failed",((H764-'Statistical Analysis'!$E$4)/'Statistical Analysis'!$E$9),0)</f>
        <v>0</v>
      </c>
      <c r="AC764" s="17">
        <f t="shared" si="80"/>
        <v>0.36666666666666664</v>
      </c>
    </row>
    <row r="765" spans="1:29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78"/>
        <v>1.1317857142857144</v>
      </c>
      <c r="G765" t="s">
        <v>20</v>
      </c>
      <c r="H765">
        <v>235</v>
      </c>
      <c r="I765" s="6">
        <f t="shared" si="7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81"/>
        <v>41037.208333333336</v>
      </c>
      <c r="O765" s="13">
        <f t="shared" si="82"/>
        <v>41072.208333333336</v>
      </c>
      <c r="P765" t="b">
        <v>0</v>
      </c>
      <c r="Q765" t="b">
        <v>1</v>
      </c>
      <c r="R765" t="s">
        <v>33</v>
      </c>
      <c r="S765" s="8" t="str">
        <f t="shared" si="79"/>
        <v>theater</v>
      </c>
      <c r="T765" s="9" t="str">
        <f t="shared" si="83"/>
        <v>plays</v>
      </c>
      <c r="V765" s="17">
        <f>IF(G765="successful",IF(H765&gt;='Statistical Analysis'!$D$16,"Outlier",0),0)</f>
        <v>0</v>
      </c>
      <c r="W765" s="17">
        <f>IF(G765="failed",IF(H765&gt;='Statistical Analysis'!$E$16,"Outlier",0),0)</f>
        <v>0</v>
      </c>
      <c r="Y765" s="25">
        <f>IF(G765="successful",((H765-'Statistical Analysis'!$D$4)/'Statistical Analysis'!$D$9),0)</f>
        <v>-0.4865941545386463</v>
      </c>
      <c r="Z765" s="14">
        <f>IF(G765="failed",((H765-'Statistical Analysis'!$E$4)/'Statistical Analysis'!$E$9),0)</f>
        <v>0</v>
      </c>
      <c r="AC765" s="17">
        <f t="shared" si="80"/>
        <v>1.1666666666666667</v>
      </c>
    </row>
    <row r="766" spans="1:29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78"/>
        <v>7.2818181818181822</v>
      </c>
      <c r="G766" t="s">
        <v>20</v>
      </c>
      <c r="H766">
        <v>148</v>
      </c>
      <c r="I766" s="6">
        <f t="shared" si="7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81"/>
        <v>40676.208333333336</v>
      </c>
      <c r="O766" s="13">
        <f t="shared" si="82"/>
        <v>40684.208333333336</v>
      </c>
      <c r="P766" t="b">
        <v>0</v>
      </c>
      <c r="Q766" t="b">
        <v>0</v>
      </c>
      <c r="R766" t="s">
        <v>23</v>
      </c>
      <c r="S766" s="8" t="str">
        <f t="shared" si="79"/>
        <v>music</v>
      </c>
      <c r="T766" s="9" t="str">
        <f t="shared" si="83"/>
        <v>rock</v>
      </c>
      <c r="V766" s="17">
        <f>IF(G766="successful",IF(H766&gt;='Statistical Analysis'!$D$16,"Outlier",0),0)</f>
        <v>0</v>
      </c>
      <c r="W766" s="17">
        <f>IF(G766="failed",IF(H766&gt;='Statistical Analysis'!$E$16,"Outlier",0),0)</f>
        <v>0</v>
      </c>
      <c r="Y766" s="25">
        <f>IF(G766="successful",((H766-'Statistical Analysis'!$D$4)/'Statistical Analysis'!$D$9),0)</f>
        <v>-0.55530129444709009</v>
      </c>
      <c r="Z766" s="14">
        <f>IF(G766="failed",((H766-'Statistical Analysis'!$E$4)/'Statistical Analysis'!$E$9),0)</f>
        <v>0</v>
      </c>
      <c r="AC766" s="17">
        <f t="shared" si="80"/>
        <v>0.26666666666666666</v>
      </c>
    </row>
    <row r="767" spans="1:29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78"/>
        <v>2.0833333333333335</v>
      </c>
      <c r="G767" t="s">
        <v>20</v>
      </c>
      <c r="H767">
        <v>198</v>
      </c>
      <c r="I767" s="6">
        <f t="shared" si="7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81"/>
        <v>42840.208333333328</v>
      </c>
      <c r="O767" s="13">
        <f t="shared" si="82"/>
        <v>42865.208333333328</v>
      </c>
      <c r="P767" t="b">
        <v>1</v>
      </c>
      <c r="Q767" t="b">
        <v>1</v>
      </c>
      <c r="R767" t="s">
        <v>60</v>
      </c>
      <c r="S767" s="8" t="str">
        <f t="shared" si="79"/>
        <v>music</v>
      </c>
      <c r="T767" s="9" t="str">
        <f t="shared" si="83"/>
        <v>indie rock</v>
      </c>
      <c r="V767" s="17">
        <f>IF(G767="successful",IF(H767&gt;='Statistical Analysis'!$D$16,"Outlier",0),0)</f>
        <v>0</v>
      </c>
      <c r="W767" s="17">
        <f>IF(G767="failed",IF(H767&gt;='Statistical Analysis'!$E$16,"Outlier",0),0)</f>
        <v>0</v>
      </c>
      <c r="Y767" s="25">
        <f>IF(G767="successful",((H767-'Statistical Analysis'!$D$4)/'Statistical Analysis'!$D$9),0)</f>
        <v>-0.5158144324307431</v>
      </c>
      <c r="Z767" s="14">
        <f>IF(G767="failed",((H767-'Statistical Analysis'!$E$4)/'Statistical Analysis'!$E$9),0)</f>
        <v>0</v>
      </c>
      <c r="AC767" s="17">
        <f t="shared" si="80"/>
        <v>0.83333333333333337</v>
      </c>
    </row>
    <row r="768" spans="1:29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78"/>
        <v>0.31171232876712329</v>
      </c>
      <c r="G768" t="s">
        <v>14</v>
      </c>
      <c r="H768">
        <v>248</v>
      </c>
      <c r="I768" s="6">
        <f t="shared" si="7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81"/>
        <v>43362.208333333328</v>
      </c>
      <c r="O768" s="13">
        <f t="shared" si="82"/>
        <v>43363.208333333328</v>
      </c>
      <c r="P768" t="b">
        <v>0</v>
      </c>
      <c r="Q768" t="b">
        <v>0</v>
      </c>
      <c r="R768" t="s">
        <v>474</v>
      </c>
      <c r="S768" s="8" t="str">
        <f t="shared" si="79"/>
        <v>film &amp; video</v>
      </c>
      <c r="T768" s="9" t="str">
        <f t="shared" si="83"/>
        <v>science fiction</v>
      </c>
      <c r="V768" s="17">
        <f>IF(G768="successful",IF(H768&gt;='Statistical Analysis'!$D$16,"Outlier",0),0)</f>
        <v>0</v>
      </c>
      <c r="W768" s="17">
        <f>IF(G768="failed",IF(H768&gt;='Statistical Analysis'!$E$16,"Outlier",0),0)</f>
        <v>0</v>
      </c>
      <c r="Y768" s="25">
        <f>IF(G768="successful",((H768-'Statistical Analysis'!$D$4)/'Statistical Analysis'!$D$9),0)</f>
        <v>0</v>
      </c>
      <c r="Z768" s="14">
        <f>IF(G768="failed",((H768-'Statistical Analysis'!$E$4)/'Statistical Analysis'!$E$9),0)</f>
        <v>-0.35168752313279766</v>
      </c>
      <c r="AC768" s="17">
        <f t="shared" si="80"/>
        <v>3.3333333333333333E-2</v>
      </c>
    </row>
    <row r="769" spans="1:29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78"/>
        <v>0.56967078189300413</v>
      </c>
      <c r="G769" t="s">
        <v>14</v>
      </c>
      <c r="H769">
        <v>513</v>
      </c>
      <c r="I769" s="6">
        <f t="shared" si="7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81"/>
        <v>42283.208333333328</v>
      </c>
      <c r="O769" s="13">
        <f t="shared" si="82"/>
        <v>42328.25</v>
      </c>
      <c r="P769" t="b">
        <v>0</v>
      </c>
      <c r="Q769" t="b">
        <v>0</v>
      </c>
      <c r="R769" t="s">
        <v>206</v>
      </c>
      <c r="S769" s="8" t="str">
        <f t="shared" si="79"/>
        <v>publishing</v>
      </c>
      <c r="T769" s="9" t="str">
        <f t="shared" si="83"/>
        <v>translations</v>
      </c>
      <c r="V769" s="17">
        <f>IF(G769="successful",IF(H769&gt;='Statistical Analysis'!$D$16,"Outlier",0),0)</f>
        <v>0</v>
      </c>
      <c r="W769" s="17">
        <f>IF(G769="failed",IF(H769&gt;='Statistical Analysis'!$E$16,"Outlier",0),0)</f>
        <v>0</v>
      </c>
      <c r="Y769" s="25">
        <f>IF(G769="successful",((H769-'Statistical Analysis'!$D$4)/'Statistical Analysis'!$D$9),0)</f>
        <v>0</v>
      </c>
      <c r="Z769" s="14">
        <f>IF(G769="failed",((H769-'Statistical Analysis'!$E$4)/'Statistical Analysis'!$E$9),0)</f>
        <v>-7.5642064670166584E-2</v>
      </c>
      <c r="AC769" s="17">
        <f t="shared" si="80"/>
        <v>1.5013888888890505</v>
      </c>
    </row>
    <row r="770" spans="1:29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78"/>
        <v>2.31</v>
      </c>
      <c r="G770" t="s">
        <v>20</v>
      </c>
      <c r="H770">
        <v>150</v>
      </c>
      <c r="I770" s="6">
        <f t="shared" ref="I770:I833" si="84"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81"/>
        <v>41619.25</v>
      </c>
      <c r="O770" s="13">
        <f t="shared" si="82"/>
        <v>41634.25</v>
      </c>
      <c r="P770" t="b">
        <v>0</v>
      </c>
      <c r="Q770" t="b">
        <v>0</v>
      </c>
      <c r="R770" t="s">
        <v>33</v>
      </c>
      <c r="S770" s="8" t="str">
        <f t="shared" si="79"/>
        <v>theater</v>
      </c>
      <c r="T770" s="9" t="str">
        <f t="shared" si="83"/>
        <v>plays</v>
      </c>
      <c r="V770" s="17">
        <f>IF(G770="successful",IF(H770&gt;='Statistical Analysis'!$D$16,"Outlier",0),0)</f>
        <v>0</v>
      </c>
      <c r="W770" s="17">
        <f>IF(G770="failed",IF(H770&gt;='Statistical Analysis'!$E$16,"Outlier",0),0)</f>
        <v>0</v>
      </c>
      <c r="Y770" s="25">
        <f>IF(G770="successful",((H770-'Statistical Analysis'!$D$4)/'Statistical Analysis'!$D$9),0)</f>
        <v>-0.55372181996643621</v>
      </c>
      <c r="Z770" s="14">
        <f>IF(G770="failed",((H770-'Statistical Analysis'!$E$4)/'Statistical Analysis'!$E$9),0)</f>
        <v>0</v>
      </c>
      <c r="AC770" s="17">
        <f t="shared" si="80"/>
        <v>0.5</v>
      </c>
    </row>
    <row r="771" spans="1:29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85">E771/D771</f>
        <v>0.86867834394904464</v>
      </c>
      <c r="G771" t="s">
        <v>14</v>
      </c>
      <c r="H771">
        <v>3410</v>
      </c>
      <c r="I771" s="6">
        <f t="shared" si="84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si="81"/>
        <v>41501.208333333336</v>
      </c>
      <c r="O771" s="13">
        <f t="shared" si="82"/>
        <v>41527.208333333336</v>
      </c>
      <c r="P771" t="b">
        <v>0</v>
      </c>
      <c r="Q771" t="b">
        <v>0</v>
      </c>
      <c r="R771" t="s">
        <v>89</v>
      </c>
      <c r="S771" s="8" t="str">
        <f t="shared" ref="S771:S834" si="86">LEFT(R771,FIND("/",R771)-1)</f>
        <v>games</v>
      </c>
      <c r="T771" s="9" t="str">
        <f t="shared" si="83"/>
        <v>video games</v>
      </c>
      <c r="V771" s="17">
        <f>IF(G771="successful",IF(H771&gt;='Statistical Analysis'!$D$16,"Outlier",0),0)</f>
        <v>0</v>
      </c>
      <c r="W771" s="17" t="str">
        <f>IF(G771="failed",IF(H771&gt;='Statistical Analysis'!$E$16,"Outlier",0),0)</f>
        <v>Outlier</v>
      </c>
      <c r="Y771" s="25">
        <f>IF(G771="successful",((H771-'Statistical Analysis'!$D$4)/'Statistical Analysis'!$D$9),0)</f>
        <v>0</v>
      </c>
      <c r="Z771" s="14">
        <f>IF(G771="failed",((H771-'Statistical Analysis'!$E$4)/'Statistical Analysis'!$E$9),0)</f>
        <v>2.9421077208628232</v>
      </c>
      <c r="AC771" s="17">
        <f t="shared" ref="AC771:AC834" si="87">(O771-N771)/30</f>
        <v>0.8666666666666667</v>
      </c>
    </row>
    <row r="772" spans="1:29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85"/>
        <v>2.7074418604651163</v>
      </c>
      <c r="G772" t="s">
        <v>20</v>
      </c>
      <c r="H772">
        <v>216</v>
      </c>
      <c r="I772" s="6">
        <f t="shared" si="84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ref="N772:N835" si="88">(((L772/60)/60)/24)+DATE(1970,1,1)</f>
        <v>41743.208333333336</v>
      </c>
      <c r="O772" s="13">
        <f t="shared" ref="O772:O835" si="89">(((M772/60)/60)/24)+DATE(1970,1,1)</f>
        <v>41750.208333333336</v>
      </c>
      <c r="P772" t="b">
        <v>0</v>
      </c>
      <c r="Q772" t="b">
        <v>1</v>
      </c>
      <c r="R772" t="s">
        <v>33</v>
      </c>
      <c r="S772" s="8" t="str">
        <f t="shared" si="86"/>
        <v>theater</v>
      </c>
      <c r="T772" s="9" t="str">
        <f t="shared" si="83"/>
        <v>plays</v>
      </c>
      <c r="V772" s="17">
        <f>IF(G772="successful",IF(H772&gt;='Statistical Analysis'!$D$16,"Outlier",0),0)</f>
        <v>0</v>
      </c>
      <c r="W772" s="17">
        <f>IF(G772="failed",IF(H772&gt;='Statistical Analysis'!$E$16,"Outlier",0),0)</f>
        <v>0</v>
      </c>
      <c r="Y772" s="25">
        <f>IF(G772="successful",((H772-'Statistical Analysis'!$D$4)/'Statistical Analysis'!$D$9),0)</f>
        <v>-0.50159916210485822</v>
      </c>
      <c r="Z772" s="14">
        <f>IF(G772="failed",((H772-'Statistical Analysis'!$E$4)/'Statistical Analysis'!$E$9),0)</f>
        <v>0</v>
      </c>
      <c r="AC772" s="17">
        <f t="shared" si="87"/>
        <v>0.23333333333333334</v>
      </c>
    </row>
    <row r="773" spans="1:29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85"/>
        <v>0.49446428571428569</v>
      </c>
      <c r="G773" t="s">
        <v>74</v>
      </c>
      <c r="H773">
        <v>26</v>
      </c>
      <c r="I773" s="6">
        <f t="shared" si="84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88"/>
        <v>43491.25</v>
      </c>
      <c r="O773" s="13">
        <f t="shared" si="89"/>
        <v>43518.25</v>
      </c>
      <c r="P773" t="b">
        <v>0</v>
      </c>
      <c r="Q773" t="b">
        <v>0</v>
      </c>
      <c r="R773" t="s">
        <v>33</v>
      </c>
      <c r="S773" s="8" t="str">
        <f t="shared" si="86"/>
        <v>theater</v>
      </c>
      <c r="T773" s="9" t="str">
        <f t="shared" ref="T773:T836" si="90">RIGHT(R773,LEN(R773)-FIND("/",R773))</f>
        <v>plays</v>
      </c>
      <c r="V773" s="17">
        <f>IF(G773="successful",IF(H773&gt;='Statistical Analysis'!$D$16,"Outlier",0),0)</f>
        <v>0</v>
      </c>
      <c r="W773" s="17">
        <f>IF(G773="failed",IF(H773&gt;='Statistical Analysis'!$E$16,"Outlier",0),0)</f>
        <v>0</v>
      </c>
      <c r="Y773" s="25">
        <f>IF(G773="successful",((H773-'Statistical Analysis'!$D$4)/'Statistical Analysis'!$D$9),0)</f>
        <v>0</v>
      </c>
      <c r="Z773" s="14">
        <f>IF(G773="failed",((H773-'Statistical Analysis'!$E$4)/'Statistical Analysis'!$E$9),0)</f>
        <v>0</v>
      </c>
      <c r="AC773" s="17">
        <f t="shared" si="87"/>
        <v>0.9</v>
      </c>
    </row>
    <row r="774" spans="1:29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85"/>
        <v>1.1335962566844919</v>
      </c>
      <c r="G774" t="s">
        <v>20</v>
      </c>
      <c r="H774">
        <v>5139</v>
      </c>
      <c r="I774" s="6">
        <f t="shared" si="84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88"/>
        <v>43505.25</v>
      </c>
      <c r="O774" s="13">
        <f t="shared" si="89"/>
        <v>43509.25</v>
      </c>
      <c r="P774" t="b">
        <v>0</v>
      </c>
      <c r="Q774" t="b">
        <v>0</v>
      </c>
      <c r="R774" t="s">
        <v>60</v>
      </c>
      <c r="S774" s="8" t="str">
        <f t="shared" si="86"/>
        <v>music</v>
      </c>
      <c r="T774" s="9" t="str">
        <f t="shared" si="90"/>
        <v>indie rock</v>
      </c>
      <c r="V774" s="17" t="str">
        <f>IF(G774="successful",IF(H774&gt;='Statistical Analysis'!$D$16,"Outlier",0),0)</f>
        <v>Outlier</v>
      </c>
      <c r="W774" s="17">
        <f>IF(G774="failed",IF(H774&gt;='Statistical Analysis'!$E$16,"Outlier",0),0)</f>
        <v>0</v>
      </c>
      <c r="Y774" s="25">
        <f>IF(G774="successful",((H774-'Statistical Analysis'!$D$4)/'Statistical Analysis'!$D$9),0)</f>
        <v>3.3862772720246648</v>
      </c>
      <c r="Z774" s="14">
        <f>IF(G774="failed",((H774-'Statistical Analysis'!$E$4)/'Statistical Analysis'!$E$9),0)</f>
        <v>0</v>
      </c>
      <c r="AC774" s="17">
        <f t="shared" si="87"/>
        <v>0.13333333333333333</v>
      </c>
    </row>
    <row r="775" spans="1:29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85"/>
        <v>1.9055555555555554</v>
      </c>
      <c r="G775" t="s">
        <v>20</v>
      </c>
      <c r="H775">
        <v>2353</v>
      </c>
      <c r="I775" s="6">
        <f t="shared" si="84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88"/>
        <v>42838.208333333328</v>
      </c>
      <c r="O775" s="13">
        <f t="shared" si="89"/>
        <v>42848.208333333328</v>
      </c>
      <c r="P775" t="b">
        <v>0</v>
      </c>
      <c r="Q775" t="b">
        <v>0</v>
      </c>
      <c r="R775" t="s">
        <v>33</v>
      </c>
      <c r="S775" s="8" t="str">
        <f t="shared" si="86"/>
        <v>theater</v>
      </c>
      <c r="T775" s="9" t="str">
        <f t="shared" si="90"/>
        <v>plays</v>
      </c>
      <c r="V775" s="17">
        <f>IF(G775="successful",IF(H775&gt;='Statistical Analysis'!$D$16,"Outlier",0),0)</f>
        <v>0</v>
      </c>
      <c r="W775" s="17">
        <f>IF(G775="failed",IF(H775&gt;='Statistical Analysis'!$E$16,"Outlier",0),0)</f>
        <v>0</v>
      </c>
      <c r="Y775" s="25">
        <f>IF(G775="successful",((H775-'Statistical Analysis'!$D$4)/'Statistical Analysis'!$D$9),0)</f>
        <v>1.1860693204738115</v>
      </c>
      <c r="Z775" s="14">
        <f>IF(G775="failed",((H775-'Statistical Analysis'!$E$4)/'Statistical Analysis'!$E$9),0)</f>
        <v>0</v>
      </c>
      <c r="AC775" s="17">
        <f t="shared" si="87"/>
        <v>0.33333333333333331</v>
      </c>
    </row>
    <row r="776" spans="1:29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85"/>
        <v>1.355</v>
      </c>
      <c r="G776" t="s">
        <v>20</v>
      </c>
      <c r="H776">
        <v>78</v>
      </c>
      <c r="I776" s="6">
        <f t="shared" si="84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88"/>
        <v>42513.208333333328</v>
      </c>
      <c r="O776" s="13">
        <f t="shared" si="89"/>
        <v>42554.208333333328</v>
      </c>
      <c r="P776" t="b">
        <v>0</v>
      </c>
      <c r="Q776" t="b">
        <v>0</v>
      </c>
      <c r="R776" t="s">
        <v>28</v>
      </c>
      <c r="S776" s="8" t="str">
        <f t="shared" si="86"/>
        <v>technology</v>
      </c>
      <c r="T776" s="9" t="str">
        <f t="shared" si="90"/>
        <v>web</v>
      </c>
      <c r="V776" s="17">
        <f>IF(G776="successful",IF(H776&gt;='Statistical Analysis'!$D$16,"Outlier",0),0)</f>
        <v>0</v>
      </c>
      <c r="W776" s="17">
        <f>IF(G776="failed",IF(H776&gt;='Statistical Analysis'!$E$16,"Outlier",0),0)</f>
        <v>0</v>
      </c>
      <c r="Y776" s="25">
        <f>IF(G776="successful",((H776-'Statistical Analysis'!$D$4)/'Statistical Analysis'!$D$9),0)</f>
        <v>-0.61058290126997583</v>
      </c>
      <c r="Z776" s="14">
        <f>IF(G776="failed",((H776-'Statistical Analysis'!$E$4)/'Statistical Analysis'!$E$9),0)</f>
        <v>0</v>
      </c>
      <c r="AC776" s="17">
        <f t="shared" si="87"/>
        <v>1.3666666666666667</v>
      </c>
    </row>
    <row r="777" spans="1:29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85"/>
        <v>0.10297872340425532</v>
      </c>
      <c r="G777" t="s">
        <v>14</v>
      </c>
      <c r="H777">
        <v>10</v>
      </c>
      <c r="I777" s="6">
        <f t="shared" si="84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88"/>
        <v>41949.25</v>
      </c>
      <c r="O777" s="13">
        <f t="shared" si="89"/>
        <v>41959.25</v>
      </c>
      <c r="P777" t="b">
        <v>0</v>
      </c>
      <c r="Q777" t="b">
        <v>0</v>
      </c>
      <c r="R777" t="s">
        <v>23</v>
      </c>
      <c r="S777" s="8" t="str">
        <f t="shared" si="86"/>
        <v>music</v>
      </c>
      <c r="T777" s="9" t="str">
        <f t="shared" si="90"/>
        <v>rock</v>
      </c>
      <c r="V777" s="17">
        <f>IF(G777="successful",IF(H777&gt;='Statistical Analysis'!$D$16,"Outlier",0),0)</f>
        <v>0</v>
      </c>
      <c r="W777" s="17">
        <f>IF(G777="failed",IF(H777&gt;='Statistical Analysis'!$E$16,"Outlier",0),0)</f>
        <v>0</v>
      </c>
      <c r="Y777" s="25">
        <f>IF(G777="successful",((H777-'Statistical Analysis'!$D$4)/'Statistical Analysis'!$D$9),0)</f>
        <v>0</v>
      </c>
      <c r="Z777" s="14">
        <f>IF(G777="failed",((H777-'Statistical Analysis'!$E$4)/'Statistical Analysis'!$E$9),0)</f>
        <v>-0.59960759526150031</v>
      </c>
      <c r="AC777" s="17">
        <f t="shared" si="87"/>
        <v>0.33333333333333331</v>
      </c>
    </row>
    <row r="778" spans="1:29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85"/>
        <v>0.65544223826714798</v>
      </c>
      <c r="G778" t="s">
        <v>14</v>
      </c>
      <c r="H778">
        <v>2201</v>
      </c>
      <c r="I778" s="6">
        <f t="shared" si="84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88"/>
        <v>43650.208333333328</v>
      </c>
      <c r="O778" s="13">
        <f t="shared" si="89"/>
        <v>43668.208333333328</v>
      </c>
      <c r="P778" t="b">
        <v>0</v>
      </c>
      <c r="Q778" t="b">
        <v>0</v>
      </c>
      <c r="R778" t="s">
        <v>33</v>
      </c>
      <c r="S778" s="8" t="str">
        <f t="shared" si="86"/>
        <v>theater</v>
      </c>
      <c r="T778" s="9" t="str">
        <f t="shared" si="90"/>
        <v>plays</v>
      </c>
      <c r="V778" s="17">
        <f>IF(G778="successful",IF(H778&gt;='Statistical Analysis'!$D$16,"Outlier",0),0)</f>
        <v>0</v>
      </c>
      <c r="W778" s="17" t="str">
        <f>IF(G778="failed",IF(H778&gt;='Statistical Analysis'!$E$16,"Outlier",0),0)</f>
        <v>Outlier</v>
      </c>
      <c r="Y778" s="25">
        <f>IF(G778="successful",((H778-'Statistical Analysis'!$D$4)/'Statistical Analysis'!$D$9),0)</f>
        <v>0</v>
      </c>
      <c r="Z778" s="14">
        <f>IF(G778="failed",((H778-'Statistical Analysis'!$E$4)/'Statistical Analysis'!$E$9),0)</f>
        <v>1.6827154216880269</v>
      </c>
      <c r="AC778" s="17">
        <f t="shared" si="87"/>
        <v>0.6</v>
      </c>
    </row>
    <row r="779" spans="1:29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85"/>
        <v>0.49026652452025588</v>
      </c>
      <c r="G779" t="s">
        <v>14</v>
      </c>
      <c r="H779">
        <v>676</v>
      </c>
      <c r="I779" s="6">
        <f t="shared" si="84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88"/>
        <v>40809.208333333336</v>
      </c>
      <c r="O779" s="13">
        <f t="shared" si="89"/>
        <v>40838.208333333336</v>
      </c>
      <c r="P779" t="b">
        <v>0</v>
      </c>
      <c r="Q779" t="b">
        <v>0</v>
      </c>
      <c r="R779" t="s">
        <v>33</v>
      </c>
      <c r="S779" s="8" t="str">
        <f t="shared" si="86"/>
        <v>theater</v>
      </c>
      <c r="T779" s="9" t="str">
        <f t="shared" si="90"/>
        <v>plays</v>
      </c>
      <c r="V779" s="17">
        <f>IF(G779="successful",IF(H779&gt;='Statistical Analysis'!$D$16,"Outlier",0),0)</f>
        <v>0</v>
      </c>
      <c r="W779" s="17">
        <f>IF(G779="failed",IF(H779&gt;='Statistical Analysis'!$E$16,"Outlier",0),0)</f>
        <v>0</v>
      </c>
      <c r="Y779" s="25">
        <f>IF(G779="successful",((H779-'Statistical Analysis'!$D$4)/'Statistical Analysis'!$D$9),0)</f>
        <v>0</v>
      </c>
      <c r="Z779" s="14">
        <f>IF(G779="failed",((H779-'Statistical Analysis'!$E$4)/'Statistical Analysis'!$E$9),0)</f>
        <v>9.4151934308734822E-2</v>
      </c>
      <c r="AC779" s="17">
        <f t="shared" si="87"/>
        <v>0.96666666666666667</v>
      </c>
    </row>
    <row r="780" spans="1:29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85"/>
        <v>7.8792307692307695</v>
      </c>
      <c r="G780" t="s">
        <v>20</v>
      </c>
      <c r="H780">
        <v>174</v>
      </c>
      <c r="I780" s="6">
        <f t="shared" si="84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88"/>
        <v>40768.208333333336</v>
      </c>
      <c r="O780" s="13">
        <f t="shared" si="89"/>
        <v>40773.208333333336</v>
      </c>
      <c r="P780" t="b">
        <v>0</v>
      </c>
      <c r="Q780" t="b">
        <v>0</v>
      </c>
      <c r="R780" t="s">
        <v>71</v>
      </c>
      <c r="S780" s="8" t="str">
        <f t="shared" si="86"/>
        <v>film &amp; video</v>
      </c>
      <c r="T780" s="9" t="str">
        <f t="shared" si="90"/>
        <v>animation</v>
      </c>
      <c r="V780" s="17">
        <f>IF(G780="successful",IF(H780&gt;='Statistical Analysis'!$D$16,"Outlier",0),0)</f>
        <v>0</v>
      </c>
      <c r="W780" s="17">
        <f>IF(G780="failed",IF(H780&gt;='Statistical Analysis'!$E$16,"Outlier",0),0)</f>
        <v>0</v>
      </c>
      <c r="Y780" s="25">
        <f>IF(G780="successful",((H780-'Statistical Analysis'!$D$4)/'Statistical Analysis'!$D$9),0)</f>
        <v>-0.5347681261985896</v>
      </c>
      <c r="Z780" s="14">
        <f>IF(G780="failed",((H780-'Statistical Analysis'!$E$4)/'Statistical Analysis'!$E$9),0)</f>
        <v>0</v>
      </c>
      <c r="AC780" s="17">
        <f t="shared" si="87"/>
        <v>0.16666666666666666</v>
      </c>
    </row>
    <row r="781" spans="1:29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85"/>
        <v>0.80306347746090156</v>
      </c>
      <c r="G781" t="s">
        <v>14</v>
      </c>
      <c r="H781">
        <v>831</v>
      </c>
      <c r="I781" s="6">
        <f t="shared" si="84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88"/>
        <v>42230.208333333328</v>
      </c>
      <c r="O781" s="13">
        <f t="shared" si="89"/>
        <v>42239.208333333328</v>
      </c>
      <c r="P781" t="b">
        <v>0</v>
      </c>
      <c r="Q781" t="b">
        <v>1</v>
      </c>
      <c r="R781" t="s">
        <v>33</v>
      </c>
      <c r="S781" s="8" t="str">
        <f t="shared" si="86"/>
        <v>theater</v>
      </c>
      <c r="T781" s="9" t="str">
        <f t="shared" si="90"/>
        <v>plays</v>
      </c>
      <c r="V781" s="17">
        <f>IF(G781="successful",IF(H781&gt;='Statistical Analysis'!$D$16,"Outlier",0),0)</f>
        <v>0</v>
      </c>
      <c r="W781" s="17">
        <f>IF(G781="failed",IF(H781&gt;='Statistical Analysis'!$E$16,"Outlier",0),0)</f>
        <v>0</v>
      </c>
      <c r="Y781" s="25">
        <f>IF(G781="successful",((H781-'Statistical Analysis'!$D$4)/'Statistical Analysis'!$D$9),0)</f>
        <v>0</v>
      </c>
      <c r="Z781" s="14">
        <f>IF(G781="failed",((H781-'Statistical Analysis'!$E$4)/'Statistical Analysis'!$E$9),0)</f>
        <v>0.25561248548499077</v>
      </c>
      <c r="AC781" s="17">
        <f t="shared" si="87"/>
        <v>0.3</v>
      </c>
    </row>
    <row r="782" spans="1:29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85"/>
        <v>1.0629411764705883</v>
      </c>
      <c r="G782" t="s">
        <v>20</v>
      </c>
      <c r="H782">
        <v>164</v>
      </c>
      <c r="I782" s="6">
        <f t="shared" si="84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88"/>
        <v>42573.208333333328</v>
      </c>
      <c r="O782" s="13">
        <f t="shared" si="89"/>
        <v>42592.208333333328</v>
      </c>
      <c r="P782" t="b">
        <v>0</v>
      </c>
      <c r="Q782" t="b">
        <v>1</v>
      </c>
      <c r="R782" t="s">
        <v>53</v>
      </c>
      <c r="S782" s="8" t="str">
        <f t="shared" si="86"/>
        <v>film &amp; video</v>
      </c>
      <c r="T782" s="9" t="str">
        <f t="shared" si="90"/>
        <v>drama</v>
      </c>
      <c r="V782" s="17">
        <f>IF(G782="successful",IF(H782&gt;='Statistical Analysis'!$D$16,"Outlier",0),0)</f>
        <v>0</v>
      </c>
      <c r="W782" s="17">
        <f>IF(G782="failed",IF(H782&gt;='Statistical Analysis'!$E$16,"Outlier",0),0)</f>
        <v>0</v>
      </c>
      <c r="Y782" s="25">
        <f>IF(G782="successful",((H782-'Statistical Analysis'!$D$4)/'Statistical Analysis'!$D$9),0)</f>
        <v>-0.54266549860185898</v>
      </c>
      <c r="Z782" s="14">
        <f>IF(G782="failed",((H782-'Statistical Analysis'!$E$4)/'Statistical Analysis'!$E$9),0)</f>
        <v>0</v>
      </c>
      <c r="AC782" s="17">
        <f t="shared" si="87"/>
        <v>0.6333333333333333</v>
      </c>
    </row>
    <row r="783" spans="1:29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85"/>
        <v>0.50735632183908042</v>
      </c>
      <c r="G783" t="s">
        <v>74</v>
      </c>
      <c r="H783">
        <v>56</v>
      </c>
      <c r="I783" s="6">
        <f t="shared" si="84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88"/>
        <v>40482.208333333336</v>
      </c>
      <c r="O783" s="13">
        <f t="shared" si="89"/>
        <v>40533.25</v>
      </c>
      <c r="P783" t="b">
        <v>0</v>
      </c>
      <c r="Q783" t="b">
        <v>0</v>
      </c>
      <c r="R783" t="s">
        <v>33</v>
      </c>
      <c r="S783" s="8" t="str">
        <f t="shared" si="86"/>
        <v>theater</v>
      </c>
      <c r="T783" s="9" t="str">
        <f t="shared" si="90"/>
        <v>plays</v>
      </c>
      <c r="V783" s="17">
        <f>IF(G783="successful",IF(H783&gt;='Statistical Analysis'!$D$16,"Outlier",0),0)</f>
        <v>0</v>
      </c>
      <c r="W783" s="17">
        <f>IF(G783="failed",IF(H783&gt;='Statistical Analysis'!$E$16,"Outlier",0),0)</f>
        <v>0</v>
      </c>
      <c r="Y783" s="25">
        <f>IF(G783="successful",((H783-'Statistical Analysis'!$D$4)/'Statistical Analysis'!$D$9),0)</f>
        <v>0</v>
      </c>
      <c r="Z783" s="14">
        <f>IF(G783="failed",((H783-'Statistical Analysis'!$E$4)/'Statistical Analysis'!$E$9),0)</f>
        <v>0</v>
      </c>
      <c r="AC783" s="17">
        <f t="shared" si="87"/>
        <v>1.701388888888808</v>
      </c>
    </row>
    <row r="784" spans="1:29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85"/>
        <v>2.153137254901961</v>
      </c>
      <c r="G784" t="s">
        <v>20</v>
      </c>
      <c r="H784">
        <v>161</v>
      </c>
      <c r="I784" s="6">
        <f t="shared" si="84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88"/>
        <v>40603.25</v>
      </c>
      <c r="O784" s="13">
        <f t="shared" si="89"/>
        <v>40631.208333333336</v>
      </c>
      <c r="P784" t="b">
        <v>0</v>
      </c>
      <c r="Q784" t="b">
        <v>1</v>
      </c>
      <c r="R784" t="s">
        <v>71</v>
      </c>
      <c r="S784" s="8" t="str">
        <f t="shared" si="86"/>
        <v>film &amp; video</v>
      </c>
      <c r="T784" s="9" t="str">
        <f t="shared" si="90"/>
        <v>animation</v>
      </c>
      <c r="V784" s="17">
        <f>IF(G784="successful",IF(H784&gt;='Statistical Analysis'!$D$16,"Outlier",0),0)</f>
        <v>0</v>
      </c>
      <c r="W784" s="17">
        <f>IF(G784="failed",IF(H784&gt;='Statistical Analysis'!$E$16,"Outlier",0),0)</f>
        <v>0</v>
      </c>
      <c r="Y784" s="25">
        <f>IF(G784="successful",((H784-'Statistical Analysis'!$D$4)/'Statistical Analysis'!$D$9),0)</f>
        <v>-0.54503471032283979</v>
      </c>
      <c r="Z784" s="14">
        <f>IF(G784="failed",((H784-'Statistical Analysis'!$E$4)/'Statistical Analysis'!$E$9),0)</f>
        <v>0</v>
      </c>
      <c r="AC784" s="17">
        <f t="shared" si="87"/>
        <v>0.93194444444452529</v>
      </c>
    </row>
    <row r="785" spans="1:29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85"/>
        <v>1.4122972972972974</v>
      </c>
      <c r="G785" t="s">
        <v>20</v>
      </c>
      <c r="H785">
        <v>138</v>
      </c>
      <c r="I785" s="6">
        <f t="shared" si="84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88"/>
        <v>41625.25</v>
      </c>
      <c r="O785" s="13">
        <f t="shared" si="89"/>
        <v>41632.25</v>
      </c>
      <c r="P785" t="b">
        <v>0</v>
      </c>
      <c r="Q785" t="b">
        <v>0</v>
      </c>
      <c r="R785" t="s">
        <v>23</v>
      </c>
      <c r="S785" s="8" t="str">
        <f t="shared" si="86"/>
        <v>music</v>
      </c>
      <c r="T785" s="9" t="str">
        <f t="shared" si="90"/>
        <v>rock</v>
      </c>
      <c r="V785" s="17">
        <f>IF(G785="successful",IF(H785&gt;='Statistical Analysis'!$D$16,"Outlier",0),0)</f>
        <v>0</v>
      </c>
      <c r="W785" s="17">
        <f>IF(G785="failed",IF(H785&gt;='Statistical Analysis'!$E$16,"Outlier",0),0)</f>
        <v>0</v>
      </c>
      <c r="Y785" s="25">
        <f>IF(G785="successful",((H785-'Statistical Analysis'!$D$4)/'Statistical Analysis'!$D$9),0)</f>
        <v>-0.56319866685035946</v>
      </c>
      <c r="Z785" s="14">
        <f>IF(G785="failed",((H785-'Statistical Analysis'!$E$4)/'Statistical Analysis'!$E$9),0)</f>
        <v>0</v>
      </c>
      <c r="AC785" s="17">
        <f t="shared" si="87"/>
        <v>0.23333333333333334</v>
      </c>
    </row>
    <row r="786" spans="1:29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85"/>
        <v>1.1533745781777278</v>
      </c>
      <c r="G786" t="s">
        <v>20</v>
      </c>
      <c r="H786">
        <v>3308</v>
      </c>
      <c r="I786" s="6">
        <f t="shared" si="84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88"/>
        <v>42435.25</v>
      </c>
      <c r="O786" s="13">
        <f t="shared" si="89"/>
        <v>42446.208333333328</v>
      </c>
      <c r="P786" t="b">
        <v>0</v>
      </c>
      <c r="Q786" t="b">
        <v>0</v>
      </c>
      <c r="R786" t="s">
        <v>28</v>
      </c>
      <c r="S786" s="8" t="str">
        <f t="shared" si="86"/>
        <v>technology</v>
      </c>
      <c r="T786" s="9" t="str">
        <f t="shared" si="90"/>
        <v>web</v>
      </c>
      <c r="V786" s="17" t="str">
        <f>IF(G786="successful",IF(H786&gt;='Statistical Analysis'!$D$16,"Outlier",0),0)</f>
        <v>Outlier</v>
      </c>
      <c r="W786" s="17">
        <f>IF(G786="failed",IF(H786&gt;='Statistical Analysis'!$E$16,"Outlier",0),0)</f>
        <v>0</v>
      </c>
      <c r="Y786" s="25">
        <f>IF(G786="successful",((H786-'Statistical Analysis'!$D$4)/'Statistical Analysis'!$D$9),0)</f>
        <v>1.9402683849860385</v>
      </c>
      <c r="Z786" s="14">
        <f>IF(G786="failed",((H786-'Statistical Analysis'!$E$4)/'Statistical Analysis'!$E$9),0)</f>
        <v>0</v>
      </c>
      <c r="AC786" s="17">
        <f t="shared" si="87"/>
        <v>0.36527777777761611</v>
      </c>
    </row>
    <row r="787" spans="1:29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85"/>
        <v>1.9311940298507462</v>
      </c>
      <c r="G787" t="s">
        <v>20</v>
      </c>
      <c r="H787">
        <v>127</v>
      </c>
      <c r="I787" s="6">
        <f t="shared" si="84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88"/>
        <v>43582.208333333328</v>
      </c>
      <c r="O787" s="13">
        <f t="shared" si="89"/>
        <v>43616.208333333328</v>
      </c>
      <c r="P787" t="b">
        <v>0</v>
      </c>
      <c r="Q787" t="b">
        <v>1</v>
      </c>
      <c r="R787" t="s">
        <v>71</v>
      </c>
      <c r="S787" s="8" t="str">
        <f t="shared" si="86"/>
        <v>film &amp; video</v>
      </c>
      <c r="T787" s="9" t="str">
        <f t="shared" si="90"/>
        <v>animation</v>
      </c>
      <c r="V787" s="17">
        <f>IF(G787="successful",IF(H787&gt;='Statistical Analysis'!$D$16,"Outlier",0),0)</f>
        <v>0</v>
      </c>
      <c r="W787" s="17">
        <f>IF(G787="failed",IF(H787&gt;='Statistical Analysis'!$E$16,"Outlier",0),0)</f>
        <v>0</v>
      </c>
      <c r="Y787" s="25">
        <f>IF(G787="successful",((H787-'Statistical Analysis'!$D$4)/'Statistical Analysis'!$D$9),0)</f>
        <v>-0.57188577649395578</v>
      </c>
      <c r="Z787" s="14">
        <f>IF(G787="failed",((H787-'Statistical Analysis'!$E$4)/'Statistical Analysis'!$E$9),0)</f>
        <v>0</v>
      </c>
      <c r="AC787" s="17">
        <f t="shared" si="87"/>
        <v>1.1333333333333333</v>
      </c>
    </row>
    <row r="788" spans="1:29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85"/>
        <v>7.2973333333333334</v>
      </c>
      <c r="G788" t="s">
        <v>20</v>
      </c>
      <c r="H788">
        <v>207</v>
      </c>
      <c r="I788" s="6">
        <f t="shared" si="84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88"/>
        <v>43186.208333333328</v>
      </c>
      <c r="O788" s="13">
        <f t="shared" si="89"/>
        <v>43193.208333333328</v>
      </c>
      <c r="P788" t="b">
        <v>0</v>
      </c>
      <c r="Q788" t="b">
        <v>1</v>
      </c>
      <c r="R788" t="s">
        <v>159</v>
      </c>
      <c r="S788" s="8" t="str">
        <f t="shared" si="86"/>
        <v>music</v>
      </c>
      <c r="T788" s="9" t="str">
        <f t="shared" si="90"/>
        <v>jazz</v>
      </c>
      <c r="V788" s="17">
        <f>IF(G788="successful",IF(H788&gt;='Statistical Analysis'!$D$16,"Outlier",0),0)</f>
        <v>0</v>
      </c>
      <c r="W788" s="17">
        <f>IF(G788="failed",IF(H788&gt;='Statistical Analysis'!$E$16,"Outlier",0),0)</f>
        <v>0</v>
      </c>
      <c r="Y788" s="25">
        <f>IF(G788="successful",((H788-'Statistical Analysis'!$D$4)/'Statistical Analysis'!$D$9),0)</f>
        <v>-0.50870679726780066</v>
      </c>
      <c r="Z788" s="14">
        <f>IF(G788="failed",((H788-'Statistical Analysis'!$E$4)/'Statistical Analysis'!$E$9),0)</f>
        <v>0</v>
      </c>
      <c r="AC788" s="17">
        <f t="shared" si="87"/>
        <v>0.23333333333333334</v>
      </c>
    </row>
    <row r="789" spans="1:29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85"/>
        <v>0.99663398692810456</v>
      </c>
      <c r="G789" t="s">
        <v>14</v>
      </c>
      <c r="H789">
        <v>859</v>
      </c>
      <c r="I789" s="6">
        <f t="shared" si="84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88"/>
        <v>40684.208333333336</v>
      </c>
      <c r="O789" s="13">
        <f t="shared" si="89"/>
        <v>40693.208333333336</v>
      </c>
      <c r="P789" t="b">
        <v>0</v>
      </c>
      <c r="Q789" t="b">
        <v>0</v>
      </c>
      <c r="R789" t="s">
        <v>23</v>
      </c>
      <c r="S789" s="8" t="str">
        <f t="shared" si="86"/>
        <v>music</v>
      </c>
      <c r="T789" s="9" t="str">
        <f t="shared" si="90"/>
        <v>rock</v>
      </c>
      <c r="V789" s="17">
        <f>IF(G789="successful",IF(H789&gt;='Statistical Analysis'!$D$16,"Outlier",0),0)</f>
        <v>0</v>
      </c>
      <c r="W789" s="17">
        <f>IF(G789="failed",IF(H789&gt;='Statistical Analysis'!$E$16,"Outlier",0),0)</f>
        <v>0</v>
      </c>
      <c r="Y789" s="25">
        <f>IF(G789="successful",((H789-'Statistical Analysis'!$D$4)/'Statistical Analysis'!$D$9),0)</f>
        <v>0</v>
      </c>
      <c r="Z789" s="14">
        <f>IF(G789="failed",((H789-'Statistical Analysis'!$E$4)/'Statistical Analysis'!$E$9),0)</f>
        <v>0.28477955279424988</v>
      </c>
      <c r="AC789" s="17">
        <f t="shared" si="87"/>
        <v>0.3</v>
      </c>
    </row>
    <row r="790" spans="1:29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85"/>
        <v>0.88166666666666671</v>
      </c>
      <c r="G790" t="s">
        <v>47</v>
      </c>
      <c r="H790">
        <v>31</v>
      </c>
      <c r="I790" s="6">
        <f t="shared" si="84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88"/>
        <v>41202.208333333336</v>
      </c>
      <c r="O790" s="13">
        <f t="shared" si="89"/>
        <v>41223.25</v>
      </c>
      <c r="P790" t="b">
        <v>0</v>
      </c>
      <c r="Q790" t="b">
        <v>0</v>
      </c>
      <c r="R790" t="s">
        <v>71</v>
      </c>
      <c r="S790" s="8" t="str">
        <f t="shared" si="86"/>
        <v>film &amp; video</v>
      </c>
      <c r="T790" s="9" t="str">
        <f t="shared" si="90"/>
        <v>animation</v>
      </c>
      <c r="V790" s="17">
        <f>IF(G790="successful",IF(H790&gt;='Statistical Analysis'!$D$16,"Outlier",0),0)</f>
        <v>0</v>
      </c>
      <c r="W790" s="17">
        <f>IF(G790="failed",IF(H790&gt;='Statistical Analysis'!$E$16,"Outlier",0),0)</f>
        <v>0</v>
      </c>
      <c r="Y790" s="25">
        <f>IF(G790="successful",((H790-'Statistical Analysis'!$D$4)/'Statistical Analysis'!$D$9),0)</f>
        <v>0</v>
      </c>
      <c r="Z790" s="14">
        <f>IF(G790="failed",((H790-'Statistical Analysis'!$E$4)/'Statistical Analysis'!$E$9),0)</f>
        <v>0</v>
      </c>
      <c r="AC790" s="17">
        <f t="shared" si="87"/>
        <v>0.70138888888880802</v>
      </c>
    </row>
    <row r="791" spans="1:29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85"/>
        <v>0.37233333333333335</v>
      </c>
      <c r="G791" t="s">
        <v>14</v>
      </c>
      <c r="H791">
        <v>45</v>
      </c>
      <c r="I791" s="6">
        <f t="shared" si="84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88"/>
        <v>41786.208333333336</v>
      </c>
      <c r="O791" s="13">
        <f t="shared" si="89"/>
        <v>41823.208333333336</v>
      </c>
      <c r="P791" t="b">
        <v>0</v>
      </c>
      <c r="Q791" t="b">
        <v>0</v>
      </c>
      <c r="R791" t="s">
        <v>33</v>
      </c>
      <c r="S791" s="8" t="str">
        <f t="shared" si="86"/>
        <v>theater</v>
      </c>
      <c r="T791" s="9" t="str">
        <f t="shared" si="90"/>
        <v>plays</v>
      </c>
      <c r="V791" s="17">
        <f>IF(G791="successful",IF(H791&gt;='Statistical Analysis'!$D$16,"Outlier",0),0)</f>
        <v>0</v>
      </c>
      <c r="W791" s="17">
        <f>IF(G791="failed",IF(H791&gt;='Statistical Analysis'!$E$16,"Outlier",0),0)</f>
        <v>0</v>
      </c>
      <c r="Y791" s="25">
        <f>IF(G791="successful",((H791-'Statistical Analysis'!$D$4)/'Statistical Analysis'!$D$9),0)</f>
        <v>0</v>
      </c>
      <c r="Z791" s="14">
        <f>IF(G791="failed",((H791-'Statistical Analysis'!$E$4)/'Statistical Analysis'!$E$9),0)</f>
        <v>-0.5631487611249264</v>
      </c>
      <c r="AC791" s="17">
        <f t="shared" si="87"/>
        <v>1.2333333333333334</v>
      </c>
    </row>
    <row r="792" spans="1:29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85"/>
        <v>0.30540075309306081</v>
      </c>
      <c r="G792" t="s">
        <v>74</v>
      </c>
      <c r="H792">
        <v>1113</v>
      </c>
      <c r="I792" s="6">
        <f t="shared" si="84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88"/>
        <v>40223.25</v>
      </c>
      <c r="O792" s="13">
        <f t="shared" si="89"/>
        <v>40229.25</v>
      </c>
      <c r="P792" t="b">
        <v>0</v>
      </c>
      <c r="Q792" t="b">
        <v>0</v>
      </c>
      <c r="R792" t="s">
        <v>33</v>
      </c>
      <c r="S792" s="8" t="str">
        <f t="shared" si="86"/>
        <v>theater</v>
      </c>
      <c r="T792" s="9" t="str">
        <f t="shared" si="90"/>
        <v>plays</v>
      </c>
      <c r="V792" s="17">
        <f>IF(G792="successful",IF(H792&gt;='Statistical Analysis'!$D$16,"Outlier",0),0)</f>
        <v>0</v>
      </c>
      <c r="W792" s="17">
        <f>IF(G792="failed",IF(H792&gt;='Statistical Analysis'!$E$16,"Outlier",0),0)</f>
        <v>0</v>
      </c>
      <c r="Y792" s="25">
        <f>IF(G792="successful",((H792-'Statistical Analysis'!$D$4)/'Statistical Analysis'!$D$9),0)</f>
        <v>0</v>
      </c>
      <c r="Z792" s="14">
        <f>IF(G792="failed",((H792-'Statistical Analysis'!$E$4)/'Statistical Analysis'!$E$9),0)</f>
        <v>0</v>
      </c>
      <c r="AC792" s="17">
        <f t="shared" si="87"/>
        <v>0.2</v>
      </c>
    </row>
    <row r="793" spans="1:29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85"/>
        <v>0.25714285714285712</v>
      </c>
      <c r="G793" t="s">
        <v>14</v>
      </c>
      <c r="H793">
        <v>6</v>
      </c>
      <c r="I793" s="6">
        <f t="shared" si="84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88"/>
        <v>42715.25</v>
      </c>
      <c r="O793" s="13">
        <f t="shared" si="89"/>
        <v>42731.25</v>
      </c>
      <c r="P793" t="b">
        <v>0</v>
      </c>
      <c r="Q793" t="b">
        <v>0</v>
      </c>
      <c r="R793" t="s">
        <v>17</v>
      </c>
      <c r="S793" s="8" t="str">
        <f t="shared" si="86"/>
        <v>food</v>
      </c>
      <c r="T793" s="9" t="str">
        <f t="shared" si="90"/>
        <v>food trucks</v>
      </c>
      <c r="V793" s="17">
        <f>IF(G793="successful",IF(H793&gt;='Statistical Analysis'!$D$16,"Outlier",0),0)</f>
        <v>0</v>
      </c>
      <c r="W793" s="17">
        <f>IF(G793="failed",IF(H793&gt;='Statistical Analysis'!$E$16,"Outlier",0),0)</f>
        <v>0</v>
      </c>
      <c r="Y793" s="25">
        <f>IF(G793="successful",((H793-'Statistical Analysis'!$D$4)/'Statistical Analysis'!$D$9),0)</f>
        <v>0</v>
      </c>
      <c r="Z793" s="14">
        <f>IF(G793="failed",((H793-'Statistical Analysis'!$E$4)/'Statistical Analysis'!$E$9),0)</f>
        <v>-0.60377431916282309</v>
      </c>
      <c r="AC793" s="17">
        <f t="shared" si="87"/>
        <v>0.53333333333333333</v>
      </c>
    </row>
    <row r="794" spans="1:29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85"/>
        <v>0.34</v>
      </c>
      <c r="G794" t="s">
        <v>14</v>
      </c>
      <c r="H794">
        <v>7</v>
      </c>
      <c r="I794" s="6">
        <f t="shared" si="84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88"/>
        <v>41451.208333333336</v>
      </c>
      <c r="O794" s="13">
        <f t="shared" si="89"/>
        <v>41479.208333333336</v>
      </c>
      <c r="P794" t="b">
        <v>0</v>
      </c>
      <c r="Q794" t="b">
        <v>1</v>
      </c>
      <c r="R794" t="s">
        <v>33</v>
      </c>
      <c r="S794" s="8" t="str">
        <f t="shared" si="86"/>
        <v>theater</v>
      </c>
      <c r="T794" s="9" t="str">
        <f t="shared" si="90"/>
        <v>plays</v>
      </c>
      <c r="V794" s="17">
        <f>IF(G794="successful",IF(H794&gt;='Statistical Analysis'!$D$16,"Outlier",0),0)</f>
        <v>0</v>
      </c>
      <c r="W794" s="17">
        <f>IF(G794="failed",IF(H794&gt;='Statistical Analysis'!$E$16,"Outlier",0),0)</f>
        <v>0</v>
      </c>
      <c r="Y794" s="25">
        <f>IF(G794="successful",((H794-'Statistical Analysis'!$D$4)/'Statistical Analysis'!$D$9),0)</f>
        <v>0</v>
      </c>
      <c r="Z794" s="14">
        <f>IF(G794="failed",((H794-'Statistical Analysis'!$E$4)/'Statistical Analysis'!$E$9),0)</f>
        <v>-0.60273263818749234</v>
      </c>
      <c r="AC794" s="17">
        <f t="shared" si="87"/>
        <v>0.93333333333333335</v>
      </c>
    </row>
    <row r="795" spans="1:29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85"/>
        <v>11.859090909090909</v>
      </c>
      <c r="G795" t="s">
        <v>20</v>
      </c>
      <c r="H795">
        <v>181</v>
      </c>
      <c r="I795" s="6">
        <f t="shared" si="84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88"/>
        <v>41450.208333333336</v>
      </c>
      <c r="O795" s="13">
        <f t="shared" si="89"/>
        <v>41454.208333333336</v>
      </c>
      <c r="P795" t="b">
        <v>0</v>
      </c>
      <c r="Q795" t="b">
        <v>0</v>
      </c>
      <c r="R795" t="s">
        <v>68</v>
      </c>
      <c r="S795" s="8" t="str">
        <f t="shared" si="86"/>
        <v>publishing</v>
      </c>
      <c r="T795" s="9" t="str">
        <f t="shared" si="90"/>
        <v>nonfiction</v>
      </c>
      <c r="V795" s="17">
        <f>IF(G795="successful",IF(H795&gt;='Statistical Analysis'!$D$16,"Outlier",0),0)</f>
        <v>0</v>
      </c>
      <c r="W795" s="17">
        <f>IF(G795="failed",IF(H795&gt;='Statistical Analysis'!$E$16,"Outlier",0),0)</f>
        <v>0</v>
      </c>
      <c r="Y795" s="25">
        <f>IF(G795="successful",((H795-'Statistical Analysis'!$D$4)/'Statistical Analysis'!$D$9),0)</f>
        <v>-0.52923996551630104</v>
      </c>
      <c r="Z795" s="14">
        <f>IF(G795="failed",((H795-'Statistical Analysis'!$E$4)/'Statistical Analysis'!$E$9),0)</f>
        <v>0</v>
      </c>
      <c r="AC795" s="17">
        <f t="shared" si="87"/>
        <v>0.13333333333333333</v>
      </c>
    </row>
    <row r="796" spans="1:29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85"/>
        <v>1.2539393939393939</v>
      </c>
      <c r="G796" t="s">
        <v>20</v>
      </c>
      <c r="H796">
        <v>110</v>
      </c>
      <c r="I796" s="6">
        <f t="shared" si="84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88"/>
        <v>43091.25</v>
      </c>
      <c r="O796" s="13">
        <f t="shared" si="89"/>
        <v>43103.25</v>
      </c>
      <c r="P796" t="b">
        <v>0</v>
      </c>
      <c r="Q796" t="b">
        <v>0</v>
      </c>
      <c r="R796" t="s">
        <v>23</v>
      </c>
      <c r="S796" s="8" t="str">
        <f t="shared" si="86"/>
        <v>music</v>
      </c>
      <c r="T796" s="9" t="str">
        <f t="shared" si="90"/>
        <v>rock</v>
      </c>
      <c r="V796" s="17">
        <f>IF(G796="successful",IF(H796&gt;='Statistical Analysis'!$D$16,"Outlier",0),0)</f>
        <v>0</v>
      </c>
      <c r="W796" s="17">
        <f>IF(G796="failed",IF(H796&gt;='Statistical Analysis'!$E$16,"Outlier",0),0)</f>
        <v>0</v>
      </c>
      <c r="Y796" s="25">
        <f>IF(G796="successful",((H796-'Statistical Analysis'!$D$4)/'Statistical Analysis'!$D$9),0)</f>
        <v>-0.58531130957951372</v>
      </c>
      <c r="Z796" s="14">
        <f>IF(G796="failed",((H796-'Statistical Analysis'!$E$4)/'Statistical Analysis'!$E$9),0)</f>
        <v>0</v>
      </c>
      <c r="AC796" s="17">
        <f t="shared" si="87"/>
        <v>0.4</v>
      </c>
    </row>
    <row r="797" spans="1:29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85"/>
        <v>0.14394366197183098</v>
      </c>
      <c r="G797" t="s">
        <v>14</v>
      </c>
      <c r="H797">
        <v>31</v>
      </c>
      <c r="I797" s="6">
        <f t="shared" si="84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88"/>
        <v>42675.208333333328</v>
      </c>
      <c r="O797" s="13">
        <f t="shared" si="89"/>
        <v>42678.208333333328</v>
      </c>
      <c r="P797" t="b">
        <v>0</v>
      </c>
      <c r="Q797" t="b">
        <v>0</v>
      </c>
      <c r="R797" t="s">
        <v>53</v>
      </c>
      <c r="S797" s="8" t="str">
        <f t="shared" si="86"/>
        <v>film &amp; video</v>
      </c>
      <c r="T797" s="9" t="str">
        <f t="shared" si="90"/>
        <v>drama</v>
      </c>
      <c r="V797" s="17">
        <f>IF(G797="successful",IF(H797&gt;='Statistical Analysis'!$D$16,"Outlier",0),0)</f>
        <v>0</v>
      </c>
      <c r="W797" s="17">
        <f>IF(G797="failed",IF(H797&gt;='Statistical Analysis'!$E$16,"Outlier",0),0)</f>
        <v>0</v>
      </c>
      <c r="Y797" s="25">
        <f>IF(G797="successful",((H797-'Statistical Analysis'!$D$4)/'Statistical Analysis'!$D$9),0)</f>
        <v>0</v>
      </c>
      <c r="Z797" s="14">
        <f>IF(G797="failed",((H797-'Statistical Analysis'!$E$4)/'Statistical Analysis'!$E$9),0)</f>
        <v>-0.57773229477955601</v>
      </c>
      <c r="AC797" s="17">
        <f t="shared" si="87"/>
        <v>0.1</v>
      </c>
    </row>
    <row r="798" spans="1:29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85"/>
        <v>0.54807692307692313</v>
      </c>
      <c r="G798" t="s">
        <v>14</v>
      </c>
      <c r="H798">
        <v>78</v>
      </c>
      <c r="I798" s="6">
        <f t="shared" si="84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88"/>
        <v>41859.208333333336</v>
      </c>
      <c r="O798" s="13">
        <f t="shared" si="89"/>
        <v>41866.208333333336</v>
      </c>
      <c r="P798" t="b">
        <v>0</v>
      </c>
      <c r="Q798" t="b">
        <v>1</v>
      </c>
      <c r="R798" t="s">
        <v>292</v>
      </c>
      <c r="S798" s="8" t="str">
        <f t="shared" si="86"/>
        <v>games</v>
      </c>
      <c r="T798" s="9" t="str">
        <f t="shared" si="90"/>
        <v>mobile games</v>
      </c>
      <c r="V798" s="17">
        <f>IF(G798="successful",IF(H798&gt;='Statistical Analysis'!$D$16,"Outlier",0),0)</f>
        <v>0</v>
      </c>
      <c r="W798" s="17">
        <f>IF(G798="failed",IF(H798&gt;='Statistical Analysis'!$E$16,"Outlier",0),0)</f>
        <v>0</v>
      </c>
      <c r="Y798" s="25">
        <f>IF(G798="successful",((H798-'Statistical Analysis'!$D$4)/'Statistical Analysis'!$D$9),0)</f>
        <v>0</v>
      </c>
      <c r="Z798" s="14">
        <f>IF(G798="failed",((H798-'Statistical Analysis'!$E$4)/'Statistical Analysis'!$E$9),0)</f>
        <v>-0.52877328893901387</v>
      </c>
      <c r="AC798" s="17">
        <f t="shared" si="87"/>
        <v>0.23333333333333334</v>
      </c>
    </row>
    <row r="799" spans="1:29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85"/>
        <v>1.0963157894736841</v>
      </c>
      <c r="G799" t="s">
        <v>20</v>
      </c>
      <c r="H799">
        <v>185</v>
      </c>
      <c r="I799" s="6">
        <f t="shared" si="84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88"/>
        <v>43464.25</v>
      </c>
      <c r="O799" s="13">
        <f t="shared" si="89"/>
        <v>43487.25</v>
      </c>
      <c r="P799" t="b">
        <v>0</v>
      </c>
      <c r="Q799" t="b">
        <v>0</v>
      </c>
      <c r="R799" t="s">
        <v>28</v>
      </c>
      <c r="S799" s="8" t="str">
        <f t="shared" si="86"/>
        <v>technology</v>
      </c>
      <c r="T799" s="9" t="str">
        <f t="shared" si="90"/>
        <v>web</v>
      </c>
      <c r="V799" s="17">
        <f>IF(G799="successful",IF(H799&gt;='Statistical Analysis'!$D$16,"Outlier",0),0)</f>
        <v>0</v>
      </c>
      <c r="W799" s="17">
        <f>IF(G799="failed",IF(H799&gt;='Statistical Analysis'!$E$16,"Outlier",0),0)</f>
        <v>0</v>
      </c>
      <c r="Y799" s="25">
        <f>IF(G799="successful",((H799-'Statistical Analysis'!$D$4)/'Statistical Analysis'!$D$9),0)</f>
        <v>-0.52608101655499329</v>
      </c>
      <c r="Z799" s="14">
        <f>IF(G799="failed",((H799-'Statistical Analysis'!$E$4)/'Statistical Analysis'!$E$9),0)</f>
        <v>0</v>
      </c>
      <c r="AC799" s="17">
        <f t="shared" si="87"/>
        <v>0.76666666666666672</v>
      </c>
    </row>
    <row r="800" spans="1:29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85"/>
        <v>1.8847058823529412</v>
      </c>
      <c r="G800" t="s">
        <v>20</v>
      </c>
      <c r="H800">
        <v>121</v>
      </c>
      <c r="I800" s="6">
        <f t="shared" si="84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88"/>
        <v>41060.208333333336</v>
      </c>
      <c r="O800" s="13">
        <f t="shared" si="89"/>
        <v>41088.208333333336</v>
      </c>
      <c r="P800" t="b">
        <v>0</v>
      </c>
      <c r="Q800" t="b">
        <v>1</v>
      </c>
      <c r="R800" t="s">
        <v>33</v>
      </c>
      <c r="S800" s="8" t="str">
        <f t="shared" si="86"/>
        <v>theater</v>
      </c>
      <c r="T800" s="9" t="str">
        <f t="shared" si="90"/>
        <v>plays</v>
      </c>
      <c r="V800" s="17">
        <f>IF(G800="successful",IF(H800&gt;='Statistical Analysis'!$D$16,"Outlier",0),0)</f>
        <v>0</v>
      </c>
      <c r="W800" s="17">
        <f>IF(G800="failed",IF(H800&gt;='Statistical Analysis'!$E$16,"Outlier",0),0)</f>
        <v>0</v>
      </c>
      <c r="Y800" s="25">
        <f>IF(G800="successful",((H800-'Statistical Analysis'!$D$4)/'Statistical Analysis'!$D$9),0)</f>
        <v>-0.5766241999359174</v>
      </c>
      <c r="Z800" s="14">
        <f>IF(G800="failed",((H800-'Statistical Analysis'!$E$4)/'Statistical Analysis'!$E$9),0)</f>
        <v>0</v>
      </c>
      <c r="AC800" s="17">
        <f t="shared" si="87"/>
        <v>0.93333333333333335</v>
      </c>
    </row>
    <row r="801" spans="1:29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85"/>
        <v>0.87008284023668636</v>
      </c>
      <c r="G801" t="s">
        <v>14</v>
      </c>
      <c r="H801">
        <v>1225</v>
      </c>
      <c r="I801" s="6">
        <f t="shared" si="84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88"/>
        <v>42399.25</v>
      </c>
      <c r="O801" s="13">
        <f t="shared" si="89"/>
        <v>42403.25</v>
      </c>
      <c r="P801" t="b">
        <v>0</v>
      </c>
      <c r="Q801" t="b">
        <v>0</v>
      </c>
      <c r="R801" t="s">
        <v>33</v>
      </c>
      <c r="S801" s="8" t="str">
        <f t="shared" si="86"/>
        <v>theater</v>
      </c>
      <c r="T801" s="9" t="str">
        <f t="shared" si="90"/>
        <v>plays</v>
      </c>
      <c r="V801" s="17">
        <f>IF(G801="successful",IF(H801&gt;='Statistical Analysis'!$D$16,"Outlier",0),0)</f>
        <v>0</v>
      </c>
      <c r="W801" s="17">
        <f>IF(G801="failed",IF(H801&gt;='Statistical Analysis'!$E$16,"Outlier",0),0)</f>
        <v>0</v>
      </c>
      <c r="Y801" s="25">
        <f>IF(G801="successful",((H801-'Statistical Analysis'!$D$4)/'Statistical Analysis'!$D$9),0)</f>
        <v>0</v>
      </c>
      <c r="Z801" s="14">
        <f>IF(G801="failed",((H801-'Statistical Analysis'!$E$4)/'Statistical Analysis'!$E$9),0)</f>
        <v>0.66603478976527997</v>
      </c>
      <c r="AC801" s="17">
        <f t="shared" si="87"/>
        <v>0.13333333333333333</v>
      </c>
    </row>
    <row r="802" spans="1:29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85"/>
        <v>0.01</v>
      </c>
      <c r="G802" t="s">
        <v>14</v>
      </c>
      <c r="H802">
        <v>1</v>
      </c>
      <c r="I802" s="6">
        <f t="shared" si="84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88"/>
        <v>42167.208333333328</v>
      </c>
      <c r="O802" s="13">
        <f t="shared" si="89"/>
        <v>42171.208333333328</v>
      </c>
      <c r="P802" t="b">
        <v>0</v>
      </c>
      <c r="Q802" t="b">
        <v>0</v>
      </c>
      <c r="R802" t="s">
        <v>23</v>
      </c>
      <c r="S802" s="8" t="str">
        <f t="shared" si="86"/>
        <v>music</v>
      </c>
      <c r="T802" s="9" t="str">
        <f t="shared" si="90"/>
        <v>rock</v>
      </c>
      <c r="V802" s="17">
        <f>IF(G802="successful",IF(H802&gt;='Statistical Analysis'!$D$16,"Outlier",0),0)</f>
        <v>0</v>
      </c>
      <c r="W802" s="17">
        <f>IF(G802="failed",IF(H802&gt;='Statistical Analysis'!$E$16,"Outlier",0),0)</f>
        <v>0</v>
      </c>
      <c r="Y802" s="25">
        <f>IF(G802="successful",((H802-'Statistical Analysis'!$D$4)/'Statistical Analysis'!$D$9),0)</f>
        <v>0</v>
      </c>
      <c r="Z802" s="14">
        <f>IF(G802="failed",((H802-'Statistical Analysis'!$E$4)/'Statistical Analysis'!$E$9),0)</f>
        <v>-0.60898272403947651</v>
      </c>
      <c r="AC802" s="17">
        <f t="shared" si="87"/>
        <v>0.13333333333333333</v>
      </c>
    </row>
    <row r="803" spans="1:29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85"/>
        <v>2.0291304347826089</v>
      </c>
      <c r="G803" t="s">
        <v>20</v>
      </c>
      <c r="H803">
        <v>106</v>
      </c>
      <c r="I803" s="6">
        <f t="shared" si="84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88"/>
        <v>43830.25</v>
      </c>
      <c r="O803" s="13">
        <f t="shared" si="89"/>
        <v>43852.25</v>
      </c>
      <c r="P803" t="b">
        <v>0</v>
      </c>
      <c r="Q803" t="b">
        <v>1</v>
      </c>
      <c r="R803" t="s">
        <v>122</v>
      </c>
      <c r="S803" s="8" t="str">
        <f t="shared" si="86"/>
        <v>photography</v>
      </c>
      <c r="T803" s="9" t="str">
        <f t="shared" si="90"/>
        <v>photography books</v>
      </c>
      <c r="V803" s="17">
        <f>IF(G803="successful",IF(H803&gt;='Statistical Analysis'!$D$16,"Outlier",0),0)</f>
        <v>0</v>
      </c>
      <c r="W803" s="17">
        <f>IF(G803="failed",IF(H803&gt;='Statistical Analysis'!$E$16,"Outlier",0),0)</f>
        <v>0</v>
      </c>
      <c r="Y803" s="25">
        <f>IF(G803="successful",((H803-'Statistical Analysis'!$D$4)/'Statistical Analysis'!$D$9),0)</f>
        <v>-0.58847025854082147</v>
      </c>
      <c r="Z803" s="14">
        <f>IF(G803="failed",((H803-'Statistical Analysis'!$E$4)/'Statistical Analysis'!$E$9),0)</f>
        <v>0</v>
      </c>
      <c r="AC803" s="17">
        <f t="shared" si="87"/>
        <v>0.73333333333333328</v>
      </c>
    </row>
    <row r="804" spans="1:29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85"/>
        <v>1.9703225806451612</v>
      </c>
      <c r="G804" t="s">
        <v>20</v>
      </c>
      <c r="H804">
        <v>142</v>
      </c>
      <c r="I804" s="6">
        <f t="shared" si="84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88"/>
        <v>43650.208333333328</v>
      </c>
      <c r="O804" s="13">
        <f t="shared" si="89"/>
        <v>43652.208333333328</v>
      </c>
      <c r="P804" t="b">
        <v>0</v>
      </c>
      <c r="Q804" t="b">
        <v>0</v>
      </c>
      <c r="R804" t="s">
        <v>122</v>
      </c>
      <c r="S804" s="8" t="str">
        <f t="shared" si="86"/>
        <v>photography</v>
      </c>
      <c r="T804" s="9" t="str">
        <f t="shared" si="90"/>
        <v>photography books</v>
      </c>
      <c r="V804" s="17">
        <f>IF(G804="successful",IF(H804&gt;='Statistical Analysis'!$D$16,"Outlier",0),0)</f>
        <v>0</v>
      </c>
      <c r="W804" s="17">
        <f>IF(G804="failed",IF(H804&gt;='Statistical Analysis'!$E$16,"Outlier",0),0)</f>
        <v>0</v>
      </c>
      <c r="Y804" s="25">
        <f>IF(G804="successful",((H804-'Statistical Analysis'!$D$4)/'Statistical Analysis'!$D$9),0)</f>
        <v>-0.56003971788905171</v>
      </c>
      <c r="Z804" s="14">
        <f>IF(G804="failed",((H804-'Statistical Analysis'!$E$4)/'Statistical Analysis'!$E$9),0)</f>
        <v>0</v>
      </c>
      <c r="AC804" s="17">
        <f t="shared" si="87"/>
        <v>6.6666666666666666E-2</v>
      </c>
    </row>
    <row r="805" spans="1:29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85"/>
        <v>1.07</v>
      </c>
      <c r="G805" t="s">
        <v>20</v>
      </c>
      <c r="H805">
        <v>233</v>
      </c>
      <c r="I805" s="6">
        <f t="shared" si="84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88"/>
        <v>43492.25</v>
      </c>
      <c r="O805" s="13">
        <f t="shared" si="89"/>
        <v>43526.25</v>
      </c>
      <c r="P805" t="b">
        <v>0</v>
      </c>
      <c r="Q805" t="b">
        <v>0</v>
      </c>
      <c r="R805" t="s">
        <v>33</v>
      </c>
      <c r="S805" s="8" t="str">
        <f t="shared" si="86"/>
        <v>theater</v>
      </c>
      <c r="T805" s="9" t="str">
        <f t="shared" si="90"/>
        <v>plays</v>
      </c>
      <c r="V805" s="17">
        <f>IF(G805="successful",IF(H805&gt;='Statistical Analysis'!$D$16,"Outlier",0),0)</f>
        <v>0</v>
      </c>
      <c r="W805" s="17">
        <f>IF(G805="failed",IF(H805&gt;='Statistical Analysis'!$E$16,"Outlier",0),0)</f>
        <v>0</v>
      </c>
      <c r="Y805" s="25">
        <f>IF(G805="successful",((H805-'Statistical Analysis'!$D$4)/'Statistical Analysis'!$D$9),0)</f>
        <v>-0.48817362901930017</v>
      </c>
      <c r="Z805" s="14">
        <f>IF(G805="failed",((H805-'Statistical Analysis'!$E$4)/'Statistical Analysis'!$E$9),0)</f>
        <v>0</v>
      </c>
      <c r="AC805" s="17">
        <f t="shared" si="87"/>
        <v>1.1333333333333333</v>
      </c>
    </row>
    <row r="806" spans="1:29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85"/>
        <v>2.6873076923076922</v>
      </c>
      <c r="G806" t="s">
        <v>20</v>
      </c>
      <c r="H806">
        <v>218</v>
      </c>
      <c r="I806" s="6">
        <f t="shared" si="84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88"/>
        <v>43102.25</v>
      </c>
      <c r="O806" s="13">
        <f t="shared" si="89"/>
        <v>43122.25</v>
      </c>
      <c r="P806" t="b">
        <v>0</v>
      </c>
      <c r="Q806" t="b">
        <v>0</v>
      </c>
      <c r="R806" t="s">
        <v>23</v>
      </c>
      <c r="S806" s="8" t="str">
        <f t="shared" si="86"/>
        <v>music</v>
      </c>
      <c r="T806" s="9" t="str">
        <f t="shared" si="90"/>
        <v>rock</v>
      </c>
      <c r="V806" s="17">
        <f>IF(G806="successful",IF(H806&gt;='Statistical Analysis'!$D$16,"Outlier",0),0)</f>
        <v>0</v>
      </c>
      <c r="W806" s="17">
        <f>IF(G806="failed",IF(H806&gt;='Statistical Analysis'!$E$16,"Outlier",0),0)</f>
        <v>0</v>
      </c>
      <c r="Y806" s="25">
        <f>IF(G806="successful",((H806-'Statistical Analysis'!$D$4)/'Statistical Analysis'!$D$9),0)</f>
        <v>-0.50001968762420423</v>
      </c>
      <c r="Z806" s="14">
        <f>IF(G806="failed",((H806-'Statistical Analysis'!$E$4)/'Statistical Analysis'!$E$9),0)</f>
        <v>0</v>
      </c>
      <c r="AC806" s="17">
        <f t="shared" si="87"/>
        <v>0.66666666666666663</v>
      </c>
    </row>
    <row r="807" spans="1:29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85"/>
        <v>0.50845360824742269</v>
      </c>
      <c r="G807" t="s">
        <v>14</v>
      </c>
      <c r="H807">
        <v>67</v>
      </c>
      <c r="I807" s="6">
        <f t="shared" si="84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88"/>
        <v>41958.25</v>
      </c>
      <c r="O807" s="13">
        <f t="shared" si="89"/>
        <v>42009.25</v>
      </c>
      <c r="P807" t="b">
        <v>0</v>
      </c>
      <c r="Q807" t="b">
        <v>0</v>
      </c>
      <c r="R807" t="s">
        <v>42</v>
      </c>
      <c r="S807" s="8" t="str">
        <f t="shared" si="86"/>
        <v>film &amp; video</v>
      </c>
      <c r="T807" s="9" t="str">
        <f t="shared" si="90"/>
        <v>documentary</v>
      </c>
      <c r="V807" s="17">
        <f>IF(G807="successful",IF(H807&gt;='Statistical Analysis'!$D$16,"Outlier",0),0)</f>
        <v>0</v>
      </c>
      <c r="W807" s="17">
        <f>IF(G807="failed",IF(H807&gt;='Statistical Analysis'!$E$16,"Outlier",0),0)</f>
        <v>0</v>
      </c>
      <c r="Y807" s="25">
        <f>IF(G807="successful",((H807-'Statistical Analysis'!$D$4)/'Statistical Analysis'!$D$9),0)</f>
        <v>0</v>
      </c>
      <c r="Z807" s="14">
        <f>IF(G807="failed",((H807-'Statistical Analysis'!$E$4)/'Statistical Analysis'!$E$9),0)</f>
        <v>-0.54023177966765135</v>
      </c>
      <c r="AC807" s="17">
        <f t="shared" si="87"/>
        <v>1.7</v>
      </c>
    </row>
    <row r="808" spans="1:29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85"/>
        <v>11.802857142857142</v>
      </c>
      <c r="G808" t="s">
        <v>20</v>
      </c>
      <c r="H808">
        <v>76</v>
      </c>
      <c r="I808" s="6">
        <f t="shared" si="84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88"/>
        <v>40973.25</v>
      </c>
      <c r="O808" s="13">
        <f t="shared" si="89"/>
        <v>40997.208333333336</v>
      </c>
      <c r="P808" t="b">
        <v>0</v>
      </c>
      <c r="Q808" t="b">
        <v>1</v>
      </c>
      <c r="R808" t="s">
        <v>53</v>
      </c>
      <c r="S808" s="8" t="str">
        <f t="shared" si="86"/>
        <v>film &amp; video</v>
      </c>
      <c r="T808" s="9" t="str">
        <f t="shared" si="90"/>
        <v>drama</v>
      </c>
      <c r="V808" s="17">
        <f>IF(G808="successful",IF(H808&gt;='Statistical Analysis'!$D$16,"Outlier",0),0)</f>
        <v>0</v>
      </c>
      <c r="W808" s="17">
        <f>IF(G808="failed",IF(H808&gt;='Statistical Analysis'!$E$16,"Outlier",0),0)</f>
        <v>0</v>
      </c>
      <c r="Y808" s="25">
        <f>IF(G808="successful",((H808-'Statistical Analysis'!$D$4)/'Statistical Analysis'!$D$9),0)</f>
        <v>-0.61216237575062971</v>
      </c>
      <c r="Z808" s="14">
        <f>IF(G808="failed",((H808-'Statistical Analysis'!$E$4)/'Statistical Analysis'!$E$9),0)</f>
        <v>0</v>
      </c>
      <c r="AC808" s="17">
        <f t="shared" si="87"/>
        <v>0.79861111111119198</v>
      </c>
    </row>
    <row r="809" spans="1:29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85"/>
        <v>2.64</v>
      </c>
      <c r="G809" t="s">
        <v>20</v>
      </c>
      <c r="H809">
        <v>43</v>
      </c>
      <c r="I809" s="6">
        <f t="shared" si="84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88"/>
        <v>43753.208333333328</v>
      </c>
      <c r="O809" s="13">
        <f t="shared" si="89"/>
        <v>43797.25</v>
      </c>
      <c r="P809" t="b">
        <v>0</v>
      </c>
      <c r="Q809" t="b">
        <v>1</v>
      </c>
      <c r="R809" t="s">
        <v>33</v>
      </c>
      <c r="S809" s="8" t="str">
        <f t="shared" si="86"/>
        <v>theater</v>
      </c>
      <c r="T809" s="9" t="str">
        <f t="shared" si="90"/>
        <v>plays</v>
      </c>
      <c r="V809" s="17">
        <f>IF(G809="successful",IF(H809&gt;='Statistical Analysis'!$D$16,"Outlier",0),0)</f>
        <v>0</v>
      </c>
      <c r="W809" s="17">
        <f>IF(G809="failed",IF(H809&gt;='Statistical Analysis'!$E$16,"Outlier",0),0)</f>
        <v>0</v>
      </c>
      <c r="Y809" s="25">
        <f>IF(G809="successful",((H809-'Statistical Analysis'!$D$4)/'Statistical Analysis'!$D$9),0)</f>
        <v>-0.63822370468141865</v>
      </c>
      <c r="Z809" s="14">
        <f>IF(G809="failed",((H809-'Statistical Analysis'!$E$4)/'Statistical Analysis'!$E$9),0)</f>
        <v>0</v>
      </c>
      <c r="AC809" s="17">
        <f t="shared" si="87"/>
        <v>1.4680555555557173</v>
      </c>
    </row>
    <row r="810" spans="1:29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85"/>
        <v>0.30442307692307691</v>
      </c>
      <c r="G810" t="s">
        <v>14</v>
      </c>
      <c r="H810">
        <v>19</v>
      </c>
      <c r="I810" s="6">
        <f t="shared" si="84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88"/>
        <v>42507.208333333328</v>
      </c>
      <c r="O810" s="13">
        <f t="shared" si="89"/>
        <v>42524.208333333328</v>
      </c>
      <c r="P810" t="b">
        <v>0</v>
      </c>
      <c r="Q810" t="b">
        <v>0</v>
      </c>
      <c r="R810" t="s">
        <v>17</v>
      </c>
      <c r="S810" s="8" t="str">
        <f t="shared" si="86"/>
        <v>food</v>
      </c>
      <c r="T810" s="9" t="str">
        <f t="shared" si="90"/>
        <v>food trucks</v>
      </c>
      <c r="V810" s="17">
        <f>IF(G810="successful",IF(H810&gt;='Statistical Analysis'!$D$16,"Outlier",0),0)</f>
        <v>0</v>
      </c>
      <c r="W810" s="17">
        <f>IF(G810="failed",IF(H810&gt;='Statistical Analysis'!$E$16,"Outlier",0),0)</f>
        <v>0</v>
      </c>
      <c r="Y810" s="25">
        <f>IF(G810="successful",((H810-'Statistical Analysis'!$D$4)/'Statistical Analysis'!$D$9),0)</f>
        <v>0</v>
      </c>
      <c r="Z810" s="14">
        <f>IF(G810="failed",((H810-'Statistical Analysis'!$E$4)/'Statistical Analysis'!$E$9),0)</f>
        <v>-0.59023246648352423</v>
      </c>
      <c r="AC810" s="17">
        <f t="shared" si="87"/>
        <v>0.56666666666666665</v>
      </c>
    </row>
    <row r="811" spans="1:29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85"/>
        <v>0.62880681818181816</v>
      </c>
      <c r="G811" t="s">
        <v>14</v>
      </c>
      <c r="H811">
        <v>2108</v>
      </c>
      <c r="I811" s="6">
        <f t="shared" si="84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88"/>
        <v>41135.208333333336</v>
      </c>
      <c r="O811" s="13">
        <f t="shared" si="89"/>
        <v>41136.208333333336</v>
      </c>
      <c r="P811" t="b">
        <v>0</v>
      </c>
      <c r="Q811" t="b">
        <v>0</v>
      </c>
      <c r="R811" t="s">
        <v>42</v>
      </c>
      <c r="S811" s="8" t="str">
        <f t="shared" si="86"/>
        <v>film &amp; video</v>
      </c>
      <c r="T811" s="9" t="str">
        <f t="shared" si="90"/>
        <v>documentary</v>
      </c>
      <c r="V811" s="17">
        <f>IF(G811="successful",IF(H811&gt;='Statistical Analysis'!$D$16,"Outlier",0),0)</f>
        <v>0</v>
      </c>
      <c r="W811" s="17" t="str">
        <f>IF(G811="failed",IF(H811&gt;='Statistical Analysis'!$E$16,"Outlier",0),0)</f>
        <v>Outlier</v>
      </c>
      <c r="Y811" s="25">
        <f>IF(G811="successful",((H811-'Statistical Analysis'!$D$4)/'Statistical Analysis'!$D$9),0)</f>
        <v>0</v>
      </c>
      <c r="Z811" s="14">
        <f>IF(G811="failed",((H811-'Statistical Analysis'!$E$4)/'Statistical Analysis'!$E$9),0)</f>
        <v>1.5858390909822733</v>
      </c>
      <c r="AC811" s="17">
        <f t="shared" si="87"/>
        <v>3.3333333333333333E-2</v>
      </c>
    </row>
    <row r="812" spans="1:29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85"/>
        <v>1.9312499999999999</v>
      </c>
      <c r="G812" t="s">
        <v>20</v>
      </c>
      <c r="H812">
        <v>221</v>
      </c>
      <c r="I812" s="6">
        <f t="shared" si="84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88"/>
        <v>43067.25</v>
      </c>
      <c r="O812" s="13">
        <f t="shared" si="89"/>
        <v>43077.25</v>
      </c>
      <c r="P812" t="b">
        <v>0</v>
      </c>
      <c r="Q812" t="b">
        <v>1</v>
      </c>
      <c r="R812" t="s">
        <v>33</v>
      </c>
      <c r="S812" s="8" t="str">
        <f t="shared" si="86"/>
        <v>theater</v>
      </c>
      <c r="T812" s="9" t="str">
        <f t="shared" si="90"/>
        <v>plays</v>
      </c>
      <c r="V812" s="17">
        <f>IF(G812="successful",IF(H812&gt;='Statistical Analysis'!$D$16,"Outlier",0),0)</f>
        <v>0</v>
      </c>
      <c r="W812" s="17">
        <f>IF(G812="failed",IF(H812&gt;='Statistical Analysis'!$E$16,"Outlier",0),0)</f>
        <v>0</v>
      </c>
      <c r="Y812" s="25">
        <f>IF(G812="successful",((H812-'Statistical Analysis'!$D$4)/'Statistical Analysis'!$D$9),0)</f>
        <v>-0.49765047590322348</v>
      </c>
      <c r="Z812" s="14">
        <f>IF(G812="failed",((H812-'Statistical Analysis'!$E$4)/'Statistical Analysis'!$E$9),0)</f>
        <v>0</v>
      </c>
      <c r="AC812" s="17">
        <f t="shared" si="87"/>
        <v>0.33333333333333331</v>
      </c>
    </row>
    <row r="813" spans="1:29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85"/>
        <v>0.77102702702702708</v>
      </c>
      <c r="G813" t="s">
        <v>14</v>
      </c>
      <c r="H813">
        <v>679</v>
      </c>
      <c r="I813" s="6">
        <f t="shared" si="84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88"/>
        <v>42378.25</v>
      </c>
      <c r="O813" s="13">
        <f t="shared" si="89"/>
        <v>42380.25</v>
      </c>
      <c r="P813" t="b">
        <v>0</v>
      </c>
      <c r="Q813" t="b">
        <v>1</v>
      </c>
      <c r="R813" t="s">
        <v>89</v>
      </c>
      <c r="S813" s="8" t="str">
        <f t="shared" si="86"/>
        <v>games</v>
      </c>
      <c r="T813" s="9" t="str">
        <f t="shared" si="90"/>
        <v>video games</v>
      </c>
      <c r="V813" s="17">
        <f>IF(G813="successful",IF(H813&gt;='Statistical Analysis'!$D$16,"Outlier",0),0)</f>
        <v>0</v>
      </c>
      <c r="W813" s="17">
        <f>IF(G813="failed",IF(H813&gt;='Statistical Analysis'!$E$16,"Outlier",0),0)</f>
        <v>0</v>
      </c>
      <c r="Y813" s="25">
        <f>IF(G813="successful",((H813-'Statistical Analysis'!$D$4)/'Statistical Analysis'!$D$9),0)</f>
        <v>0</v>
      </c>
      <c r="Z813" s="14">
        <f>IF(G813="failed",((H813-'Statistical Analysis'!$E$4)/'Statistical Analysis'!$E$9),0)</f>
        <v>9.7276977234726877E-2</v>
      </c>
      <c r="AC813" s="17">
        <f t="shared" si="87"/>
        <v>6.6666666666666666E-2</v>
      </c>
    </row>
    <row r="814" spans="1:29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85"/>
        <v>2.2552763819095478</v>
      </c>
      <c r="G814" t="s">
        <v>20</v>
      </c>
      <c r="H814">
        <v>2805</v>
      </c>
      <c r="I814" s="6">
        <f t="shared" si="84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88"/>
        <v>43206.208333333328</v>
      </c>
      <c r="O814" s="13">
        <f t="shared" si="89"/>
        <v>43211.208333333328</v>
      </c>
      <c r="P814" t="b">
        <v>0</v>
      </c>
      <c r="Q814" t="b">
        <v>0</v>
      </c>
      <c r="R814" t="s">
        <v>68</v>
      </c>
      <c r="S814" s="8" t="str">
        <f t="shared" si="86"/>
        <v>publishing</v>
      </c>
      <c r="T814" s="9" t="str">
        <f t="shared" si="90"/>
        <v>nonfiction</v>
      </c>
      <c r="V814" s="17">
        <f>IF(G814="successful",IF(H814&gt;='Statistical Analysis'!$D$16,"Outlier",0),0)</f>
        <v>0</v>
      </c>
      <c r="W814" s="17">
        <f>IF(G814="failed",IF(H814&gt;='Statistical Analysis'!$E$16,"Outlier",0),0)</f>
        <v>0</v>
      </c>
      <c r="Y814" s="25">
        <f>IF(G814="successful",((H814-'Statistical Analysis'!$D$4)/'Statistical Analysis'!$D$9),0)</f>
        <v>1.5430305531015882</v>
      </c>
      <c r="Z814" s="14">
        <f>IF(G814="failed",((H814-'Statistical Analysis'!$E$4)/'Statistical Analysis'!$E$9),0)</f>
        <v>0</v>
      </c>
      <c r="AC814" s="17">
        <f t="shared" si="87"/>
        <v>0.16666666666666666</v>
      </c>
    </row>
    <row r="815" spans="1:29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85"/>
        <v>2.3940625</v>
      </c>
      <c r="G815" t="s">
        <v>20</v>
      </c>
      <c r="H815">
        <v>68</v>
      </c>
      <c r="I815" s="6">
        <f t="shared" si="84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88"/>
        <v>41148.208333333336</v>
      </c>
      <c r="O815" s="13">
        <f t="shared" si="89"/>
        <v>41158.208333333336</v>
      </c>
      <c r="P815" t="b">
        <v>0</v>
      </c>
      <c r="Q815" t="b">
        <v>0</v>
      </c>
      <c r="R815" t="s">
        <v>89</v>
      </c>
      <c r="S815" s="8" t="str">
        <f t="shared" si="86"/>
        <v>games</v>
      </c>
      <c r="T815" s="9" t="str">
        <f t="shared" si="90"/>
        <v>video games</v>
      </c>
      <c r="V815" s="17">
        <f>IF(G815="successful",IF(H815&gt;='Statistical Analysis'!$D$16,"Outlier",0),0)</f>
        <v>0</v>
      </c>
      <c r="W815" s="17">
        <f>IF(G815="failed",IF(H815&gt;='Statistical Analysis'!$E$16,"Outlier",0),0)</f>
        <v>0</v>
      </c>
      <c r="Y815" s="25">
        <f>IF(G815="successful",((H815-'Statistical Analysis'!$D$4)/'Statistical Analysis'!$D$9),0)</f>
        <v>-0.61848027367324521</v>
      </c>
      <c r="Z815" s="14">
        <f>IF(G815="failed",((H815-'Statistical Analysis'!$E$4)/'Statistical Analysis'!$E$9),0)</f>
        <v>0</v>
      </c>
      <c r="AC815" s="17">
        <f t="shared" si="87"/>
        <v>0.33333333333333331</v>
      </c>
    </row>
    <row r="816" spans="1:29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85"/>
        <v>0.921875</v>
      </c>
      <c r="G816" t="s">
        <v>14</v>
      </c>
      <c r="H816">
        <v>36</v>
      </c>
      <c r="I816" s="6">
        <f t="shared" si="84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88"/>
        <v>42517.208333333328</v>
      </c>
      <c r="O816" s="13">
        <f t="shared" si="89"/>
        <v>42519.208333333328</v>
      </c>
      <c r="P816" t="b">
        <v>0</v>
      </c>
      <c r="Q816" t="b">
        <v>1</v>
      </c>
      <c r="R816" t="s">
        <v>23</v>
      </c>
      <c r="S816" s="8" t="str">
        <f t="shared" si="86"/>
        <v>music</v>
      </c>
      <c r="T816" s="9" t="str">
        <f t="shared" si="90"/>
        <v>rock</v>
      </c>
      <c r="V816" s="17">
        <f>IF(G816="successful",IF(H816&gt;='Statistical Analysis'!$D$16,"Outlier",0),0)</f>
        <v>0</v>
      </c>
      <c r="W816" s="17">
        <f>IF(G816="failed",IF(H816&gt;='Statistical Analysis'!$E$16,"Outlier",0),0)</f>
        <v>0</v>
      </c>
      <c r="Y816" s="25">
        <f>IF(G816="successful",((H816-'Statistical Analysis'!$D$4)/'Statistical Analysis'!$D$9),0)</f>
        <v>0</v>
      </c>
      <c r="Z816" s="14">
        <f>IF(G816="failed",((H816-'Statistical Analysis'!$E$4)/'Statistical Analysis'!$E$9),0)</f>
        <v>-0.57252388990290259</v>
      </c>
      <c r="AC816" s="17">
        <f t="shared" si="87"/>
        <v>6.6666666666666666E-2</v>
      </c>
    </row>
    <row r="817" spans="1:29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85"/>
        <v>1.3023333333333333</v>
      </c>
      <c r="G817" t="s">
        <v>20</v>
      </c>
      <c r="H817">
        <v>183</v>
      </c>
      <c r="I817" s="6">
        <f t="shared" si="84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88"/>
        <v>43068.25</v>
      </c>
      <c r="O817" s="13">
        <f t="shared" si="89"/>
        <v>43094.25</v>
      </c>
      <c r="P817" t="b">
        <v>0</v>
      </c>
      <c r="Q817" t="b">
        <v>0</v>
      </c>
      <c r="R817" t="s">
        <v>23</v>
      </c>
      <c r="S817" s="8" t="str">
        <f t="shared" si="86"/>
        <v>music</v>
      </c>
      <c r="T817" s="9" t="str">
        <f t="shared" si="90"/>
        <v>rock</v>
      </c>
      <c r="V817" s="17">
        <f>IF(G817="successful",IF(H817&gt;='Statistical Analysis'!$D$16,"Outlier",0),0)</f>
        <v>0</v>
      </c>
      <c r="W817" s="17">
        <f>IF(G817="failed",IF(H817&gt;='Statistical Analysis'!$E$16,"Outlier",0),0)</f>
        <v>0</v>
      </c>
      <c r="Y817" s="25">
        <f>IF(G817="successful",((H817-'Statistical Analysis'!$D$4)/'Statistical Analysis'!$D$9),0)</f>
        <v>-0.52766049103564716</v>
      </c>
      <c r="Z817" s="14">
        <f>IF(G817="failed",((H817-'Statistical Analysis'!$E$4)/'Statistical Analysis'!$E$9),0)</f>
        <v>0</v>
      </c>
      <c r="AC817" s="17">
        <f t="shared" si="87"/>
        <v>0.8666666666666667</v>
      </c>
    </row>
    <row r="818" spans="1:29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85"/>
        <v>6.1521739130434785</v>
      </c>
      <c r="G818" t="s">
        <v>20</v>
      </c>
      <c r="H818">
        <v>133</v>
      </c>
      <c r="I818" s="6">
        <f t="shared" si="84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88"/>
        <v>41680.25</v>
      </c>
      <c r="O818" s="13">
        <f t="shared" si="89"/>
        <v>41682.25</v>
      </c>
      <c r="P818" t="b">
        <v>1</v>
      </c>
      <c r="Q818" t="b">
        <v>1</v>
      </c>
      <c r="R818" t="s">
        <v>33</v>
      </c>
      <c r="S818" s="8" t="str">
        <f t="shared" si="86"/>
        <v>theater</v>
      </c>
      <c r="T818" s="9" t="str">
        <f t="shared" si="90"/>
        <v>plays</v>
      </c>
      <c r="V818" s="17">
        <f>IF(G818="successful",IF(H818&gt;='Statistical Analysis'!$D$16,"Outlier",0),0)</f>
        <v>0</v>
      </c>
      <c r="W818" s="17">
        <f>IF(G818="failed",IF(H818&gt;='Statistical Analysis'!$E$16,"Outlier",0),0)</f>
        <v>0</v>
      </c>
      <c r="Y818" s="25">
        <f>IF(G818="successful",((H818-'Statistical Analysis'!$D$4)/'Statistical Analysis'!$D$9),0)</f>
        <v>-0.56714735305199415</v>
      </c>
      <c r="Z818" s="14">
        <f>IF(G818="failed",((H818-'Statistical Analysis'!$E$4)/'Statistical Analysis'!$E$9),0)</f>
        <v>0</v>
      </c>
      <c r="AC818" s="17">
        <f t="shared" si="87"/>
        <v>6.6666666666666666E-2</v>
      </c>
    </row>
    <row r="819" spans="1:29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85"/>
        <v>3.687953216374269</v>
      </c>
      <c r="G819" t="s">
        <v>20</v>
      </c>
      <c r="H819">
        <v>2489</v>
      </c>
      <c r="I819" s="6">
        <f t="shared" si="84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88"/>
        <v>43589.208333333328</v>
      </c>
      <c r="O819" s="13">
        <f t="shared" si="89"/>
        <v>43617.208333333328</v>
      </c>
      <c r="P819" t="b">
        <v>0</v>
      </c>
      <c r="Q819" t="b">
        <v>1</v>
      </c>
      <c r="R819" t="s">
        <v>68</v>
      </c>
      <c r="S819" s="8" t="str">
        <f t="shared" si="86"/>
        <v>publishing</v>
      </c>
      <c r="T819" s="9" t="str">
        <f t="shared" si="90"/>
        <v>nonfiction</v>
      </c>
      <c r="V819" s="17">
        <f>IF(G819="successful",IF(H819&gt;='Statistical Analysis'!$D$16,"Outlier",0),0)</f>
        <v>0</v>
      </c>
      <c r="W819" s="17">
        <f>IF(G819="failed",IF(H819&gt;='Statistical Analysis'!$E$16,"Outlier",0),0)</f>
        <v>0</v>
      </c>
      <c r="Y819" s="25">
        <f>IF(G819="successful",((H819-'Statistical Analysis'!$D$4)/'Statistical Analysis'!$D$9),0)</f>
        <v>1.2934735851582753</v>
      </c>
      <c r="Z819" s="14">
        <f>IF(G819="failed",((H819-'Statistical Analysis'!$E$4)/'Statistical Analysis'!$E$9),0)</f>
        <v>0</v>
      </c>
      <c r="AC819" s="17">
        <f t="shared" si="87"/>
        <v>0.93333333333333335</v>
      </c>
    </row>
    <row r="820" spans="1:29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85"/>
        <v>10.948571428571428</v>
      </c>
      <c r="G820" t="s">
        <v>20</v>
      </c>
      <c r="H820">
        <v>69</v>
      </c>
      <c r="I820" s="6">
        <f t="shared" si="84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88"/>
        <v>43486.25</v>
      </c>
      <c r="O820" s="13">
        <f t="shared" si="89"/>
        <v>43499.25</v>
      </c>
      <c r="P820" t="b">
        <v>0</v>
      </c>
      <c r="Q820" t="b">
        <v>1</v>
      </c>
      <c r="R820" t="s">
        <v>33</v>
      </c>
      <c r="S820" s="8" t="str">
        <f t="shared" si="86"/>
        <v>theater</v>
      </c>
      <c r="T820" s="9" t="str">
        <f t="shared" si="90"/>
        <v>plays</v>
      </c>
      <c r="V820" s="17">
        <f>IF(G820="successful",IF(H820&gt;='Statistical Analysis'!$D$16,"Outlier",0),0)</f>
        <v>0</v>
      </c>
      <c r="W820" s="17">
        <f>IF(G820="failed",IF(H820&gt;='Statistical Analysis'!$E$16,"Outlier",0),0)</f>
        <v>0</v>
      </c>
      <c r="Y820" s="25">
        <f>IF(G820="successful",((H820-'Statistical Analysis'!$D$4)/'Statistical Analysis'!$D$9),0)</f>
        <v>-0.61769053643291827</v>
      </c>
      <c r="Z820" s="14">
        <f>IF(G820="failed",((H820-'Statistical Analysis'!$E$4)/'Statistical Analysis'!$E$9),0)</f>
        <v>0</v>
      </c>
      <c r="AC820" s="17">
        <f t="shared" si="87"/>
        <v>0.43333333333333335</v>
      </c>
    </row>
    <row r="821" spans="1:29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85"/>
        <v>0.50662921348314605</v>
      </c>
      <c r="G821" t="s">
        <v>14</v>
      </c>
      <c r="H821">
        <v>47</v>
      </c>
      <c r="I821" s="6">
        <f t="shared" si="84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88"/>
        <v>41237.25</v>
      </c>
      <c r="O821" s="13">
        <f t="shared" si="89"/>
        <v>41252.25</v>
      </c>
      <c r="P821" t="b">
        <v>1</v>
      </c>
      <c r="Q821" t="b">
        <v>0</v>
      </c>
      <c r="R821" t="s">
        <v>89</v>
      </c>
      <c r="S821" s="8" t="str">
        <f t="shared" si="86"/>
        <v>games</v>
      </c>
      <c r="T821" s="9" t="str">
        <f t="shared" si="90"/>
        <v>video games</v>
      </c>
      <c r="V821" s="17">
        <f>IF(G821="successful",IF(H821&gt;='Statistical Analysis'!$D$16,"Outlier",0),0)</f>
        <v>0</v>
      </c>
      <c r="W821" s="17">
        <f>IF(G821="failed",IF(H821&gt;='Statistical Analysis'!$E$16,"Outlier",0),0)</f>
        <v>0</v>
      </c>
      <c r="Y821" s="25">
        <f>IF(G821="successful",((H821-'Statistical Analysis'!$D$4)/'Statistical Analysis'!$D$9),0)</f>
        <v>0</v>
      </c>
      <c r="Z821" s="14">
        <f>IF(G821="failed",((H821-'Statistical Analysis'!$E$4)/'Statistical Analysis'!$E$9),0)</f>
        <v>-0.56106539917426501</v>
      </c>
      <c r="AC821" s="17">
        <f t="shared" si="87"/>
        <v>0.5</v>
      </c>
    </row>
    <row r="822" spans="1:29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85"/>
        <v>8.0060000000000002</v>
      </c>
      <c r="G822" t="s">
        <v>20</v>
      </c>
      <c r="H822">
        <v>279</v>
      </c>
      <c r="I822" s="6">
        <f t="shared" si="84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88"/>
        <v>43310.208333333328</v>
      </c>
      <c r="O822" s="13">
        <f t="shared" si="89"/>
        <v>43323.208333333328</v>
      </c>
      <c r="P822" t="b">
        <v>0</v>
      </c>
      <c r="Q822" t="b">
        <v>1</v>
      </c>
      <c r="R822" t="s">
        <v>23</v>
      </c>
      <c r="S822" s="8" t="str">
        <f t="shared" si="86"/>
        <v>music</v>
      </c>
      <c r="T822" s="9" t="str">
        <f t="shared" si="90"/>
        <v>rock</v>
      </c>
      <c r="V822" s="17">
        <f>IF(G822="successful",IF(H822&gt;='Statistical Analysis'!$D$16,"Outlier",0),0)</f>
        <v>0</v>
      </c>
      <c r="W822" s="17">
        <f>IF(G822="failed",IF(H822&gt;='Statistical Analysis'!$E$16,"Outlier",0),0)</f>
        <v>0</v>
      </c>
      <c r="Y822" s="25">
        <f>IF(G822="successful",((H822-'Statistical Analysis'!$D$4)/'Statistical Analysis'!$D$9),0)</f>
        <v>-0.45184571596426099</v>
      </c>
      <c r="Z822" s="14">
        <f>IF(G822="failed",((H822-'Statistical Analysis'!$E$4)/'Statistical Analysis'!$E$9),0)</f>
        <v>0</v>
      </c>
      <c r="AC822" s="17">
        <f t="shared" si="87"/>
        <v>0.43333333333333335</v>
      </c>
    </row>
    <row r="823" spans="1:29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85"/>
        <v>2.9128571428571428</v>
      </c>
      <c r="G823" t="s">
        <v>20</v>
      </c>
      <c r="H823">
        <v>210</v>
      </c>
      <c r="I823" s="6">
        <f t="shared" si="84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88"/>
        <v>42794.25</v>
      </c>
      <c r="O823" s="13">
        <f t="shared" si="89"/>
        <v>42807.208333333328</v>
      </c>
      <c r="P823" t="b">
        <v>0</v>
      </c>
      <c r="Q823" t="b">
        <v>0</v>
      </c>
      <c r="R823" t="s">
        <v>42</v>
      </c>
      <c r="S823" s="8" t="str">
        <f t="shared" si="86"/>
        <v>film &amp; video</v>
      </c>
      <c r="T823" s="9" t="str">
        <f t="shared" si="90"/>
        <v>documentary</v>
      </c>
      <c r="V823" s="17">
        <f>IF(G823="successful",IF(H823&gt;='Statistical Analysis'!$D$16,"Outlier",0),0)</f>
        <v>0</v>
      </c>
      <c r="W823" s="17">
        <f>IF(G823="failed",IF(H823&gt;='Statistical Analysis'!$E$16,"Outlier",0),0)</f>
        <v>0</v>
      </c>
      <c r="Y823" s="25">
        <f>IF(G823="successful",((H823-'Statistical Analysis'!$D$4)/'Statistical Analysis'!$D$9),0)</f>
        <v>-0.50633758554681985</v>
      </c>
      <c r="Z823" s="14">
        <f>IF(G823="failed",((H823-'Statistical Analysis'!$E$4)/'Statistical Analysis'!$E$9),0)</f>
        <v>0</v>
      </c>
      <c r="AC823" s="17">
        <f t="shared" si="87"/>
        <v>0.43194444444428276</v>
      </c>
    </row>
    <row r="824" spans="1:29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85"/>
        <v>3.4996666666666667</v>
      </c>
      <c r="G824" t="s">
        <v>20</v>
      </c>
      <c r="H824">
        <v>2100</v>
      </c>
      <c r="I824" s="6">
        <f t="shared" si="84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88"/>
        <v>41698.25</v>
      </c>
      <c r="O824" s="13">
        <f t="shared" si="89"/>
        <v>41715.208333333336</v>
      </c>
      <c r="P824" t="b">
        <v>0</v>
      </c>
      <c r="Q824" t="b">
        <v>0</v>
      </c>
      <c r="R824" t="s">
        <v>23</v>
      </c>
      <c r="S824" s="8" t="str">
        <f t="shared" si="86"/>
        <v>music</v>
      </c>
      <c r="T824" s="9" t="str">
        <f t="shared" si="90"/>
        <v>rock</v>
      </c>
      <c r="V824" s="17">
        <f>IF(G824="successful",IF(H824&gt;='Statistical Analysis'!$D$16,"Outlier",0),0)</f>
        <v>0</v>
      </c>
      <c r="W824" s="17">
        <f>IF(G824="failed",IF(H824&gt;='Statistical Analysis'!$E$16,"Outlier",0),0)</f>
        <v>0</v>
      </c>
      <c r="Y824" s="25">
        <f>IF(G824="successful",((H824-'Statistical Analysis'!$D$4)/'Statistical Analysis'!$D$9),0)</f>
        <v>0.98626579867109587</v>
      </c>
      <c r="Z824" s="14">
        <f>IF(G824="failed",((H824-'Statistical Analysis'!$E$4)/'Statistical Analysis'!$E$9),0)</f>
        <v>0</v>
      </c>
      <c r="AC824" s="17">
        <f t="shared" si="87"/>
        <v>0.56527777777785859</v>
      </c>
    </row>
    <row r="825" spans="1:29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85"/>
        <v>3.5707317073170732</v>
      </c>
      <c r="G825" t="s">
        <v>20</v>
      </c>
      <c r="H825">
        <v>252</v>
      </c>
      <c r="I825" s="6">
        <f t="shared" si="84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88"/>
        <v>41892.208333333336</v>
      </c>
      <c r="O825" s="13">
        <f t="shared" si="89"/>
        <v>41917.208333333336</v>
      </c>
      <c r="P825" t="b">
        <v>1</v>
      </c>
      <c r="Q825" t="b">
        <v>1</v>
      </c>
      <c r="R825" t="s">
        <v>23</v>
      </c>
      <c r="S825" s="8" t="str">
        <f t="shared" si="86"/>
        <v>music</v>
      </c>
      <c r="T825" s="9" t="str">
        <f t="shared" si="90"/>
        <v>rock</v>
      </c>
      <c r="V825" s="17">
        <f>IF(G825="successful",IF(H825&gt;='Statistical Analysis'!$D$16,"Outlier",0),0)</f>
        <v>0</v>
      </c>
      <c r="W825" s="17">
        <f>IF(G825="failed",IF(H825&gt;='Statistical Analysis'!$E$16,"Outlier",0),0)</f>
        <v>0</v>
      </c>
      <c r="Y825" s="25">
        <f>IF(G825="successful",((H825-'Statistical Analysis'!$D$4)/'Statistical Analysis'!$D$9),0)</f>
        <v>-0.47316862145308836</v>
      </c>
      <c r="Z825" s="14">
        <f>IF(G825="failed",((H825-'Statistical Analysis'!$E$4)/'Statistical Analysis'!$E$9),0)</f>
        <v>0</v>
      </c>
      <c r="AC825" s="17">
        <f t="shared" si="87"/>
        <v>0.83333333333333337</v>
      </c>
    </row>
    <row r="826" spans="1:29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85"/>
        <v>1.2648941176470587</v>
      </c>
      <c r="G826" t="s">
        <v>20</v>
      </c>
      <c r="H826">
        <v>1280</v>
      </c>
      <c r="I826" s="6">
        <f t="shared" si="84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88"/>
        <v>40348.208333333336</v>
      </c>
      <c r="O826" s="13">
        <f t="shared" si="89"/>
        <v>40380.208333333336</v>
      </c>
      <c r="P826" t="b">
        <v>0</v>
      </c>
      <c r="Q826" t="b">
        <v>1</v>
      </c>
      <c r="R826" t="s">
        <v>68</v>
      </c>
      <c r="S826" s="8" t="str">
        <f t="shared" si="86"/>
        <v>publishing</v>
      </c>
      <c r="T826" s="9" t="str">
        <f t="shared" si="90"/>
        <v>nonfiction</v>
      </c>
      <c r="V826" s="17">
        <f>IF(G826="successful",IF(H826&gt;='Statistical Analysis'!$D$16,"Outlier",0),0)</f>
        <v>0</v>
      </c>
      <c r="W826" s="17">
        <f>IF(G826="failed",IF(H826&gt;='Statistical Analysis'!$E$16,"Outlier",0),0)</f>
        <v>0</v>
      </c>
      <c r="Y826" s="25">
        <f>IF(G826="successful",((H826-'Statistical Analysis'!$D$4)/'Statistical Analysis'!$D$9),0)</f>
        <v>0.33868126160300543</v>
      </c>
      <c r="Z826" s="14">
        <f>IF(G826="failed",((H826-'Statistical Analysis'!$E$4)/'Statistical Analysis'!$E$9),0)</f>
        <v>0</v>
      </c>
      <c r="AC826" s="17">
        <f t="shared" si="87"/>
        <v>1.0666666666666667</v>
      </c>
    </row>
    <row r="827" spans="1:29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85"/>
        <v>3.875</v>
      </c>
      <c r="G827" t="s">
        <v>20</v>
      </c>
      <c r="H827">
        <v>157</v>
      </c>
      <c r="I827" s="6">
        <f t="shared" si="84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88"/>
        <v>42941.208333333328</v>
      </c>
      <c r="O827" s="13">
        <f t="shared" si="89"/>
        <v>42953.208333333328</v>
      </c>
      <c r="P827" t="b">
        <v>0</v>
      </c>
      <c r="Q827" t="b">
        <v>0</v>
      </c>
      <c r="R827" t="s">
        <v>100</v>
      </c>
      <c r="S827" s="8" t="str">
        <f t="shared" si="86"/>
        <v>film &amp; video</v>
      </c>
      <c r="T827" s="9" t="str">
        <f t="shared" si="90"/>
        <v>shorts</v>
      </c>
      <c r="V827" s="17">
        <f>IF(G827="successful",IF(H827&gt;='Statistical Analysis'!$D$16,"Outlier",0),0)</f>
        <v>0</v>
      </c>
      <c r="W827" s="17">
        <f>IF(G827="failed",IF(H827&gt;='Statistical Analysis'!$E$16,"Outlier",0),0)</f>
        <v>0</v>
      </c>
      <c r="Y827" s="25">
        <f>IF(G827="successful",((H827-'Statistical Analysis'!$D$4)/'Statistical Analysis'!$D$9),0)</f>
        <v>-0.54819365928414765</v>
      </c>
      <c r="Z827" s="14">
        <f>IF(G827="failed",((H827-'Statistical Analysis'!$E$4)/'Statistical Analysis'!$E$9),0)</f>
        <v>0</v>
      </c>
      <c r="AC827" s="17">
        <f t="shared" si="87"/>
        <v>0.4</v>
      </c>
    </row>
    <row r="828" spans="1:29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85"/>
        <v>4.5703571428571426</v>
      </c>
      <c r="G828" t="s">
        <v>20</v>
      </c>
      <c r="H828">
        <v>194</v>
      </c>
      <c r="I828" s="6">
        <f t="shared" si="84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88"/>
        <v>40525.25</v>
      </c>
      <c r="O828" s="13">
        <f t="shared" si="89"/>
        <v>40553.25</v>
      </c>
      <c r="P828" t="b">
        <v>0</v>
      </c>
      <c r="Q828" t="b">
        <v>1</v>
      </c>
      <c r="R828" t="s">
        <v>33</v>
      </c>
      <c r="S828" s="8" t="str">
        <f t="shared" si="86"/>
        <v>theater</v>
      </c>
      <c r="T828" s="9" t="str">
        <f t="shared" si="90"/>
        <v>plays</v>
      </c>
      <c r="V828" s="17">
        <f>IF(G828="successful",IF(H828&gt;='Statistical Analysis'!$D$16,"Outlier",0),0)</f>
        <v>0</v>
      </c>
      <c r="W828" s="17">
        <f>IF(G828="failed",IF(H828&gt;='Statistical Analysis'!$E$16,"Outlier",0),0)</f>
        <v>0</v>
      </c>
      <c r="Y828" s="25">
        <f>IF(G828="successful",((H828-'Statistical Analysis'!$D$4)/'Statistical Analysis'!$D$9),0)</f>
        <v>-0.51897338139205085</v>
      </c>
      <c r="Z828" s="14">
        <f>IF(G828="failed",((H828-'Statistical Analysis'!$E$4)/'Statistical Analysis'!$E$9),0)</f>
        <v>0</v>
      </c>
      <c r="AC828" s="17">
        <f t="shared" si="87"/>
        <v>0.93333333333333335</v>
      </c>
    </row>
    <row r="829" spans="1:29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85"/>
        <v>2.6669565217391304</v>
      </c>
      <c r="G829" t="s">
        <v>20</v>
      </c>
      <c r="H829">
        <v>82</v>
      </c>
      <c r="I829" s="6">
        <f t="shared" si="84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88"/>
        <v>40666.208333333336</v>
      </c>
      <c r="O829" s="13">
        <f t="shared" si="89"/>
        <v>40678.208333333336</v>
      </c>
      <c r="P829" t="b">
        <v>0</v>
      </c>
      <c r="Q829" t="b">
        <v>1</v>
      </c>
      <c r="R829" t="s">
        <v>53</v>
      </c>
      <c r="S829" s="8" t="str">
        <f t="shared" si="86"/>
        <v>film &amp; video</v>
      </c>
      <c r="T829" s="9" t="str">
        <f t="shared" si="90"/>
        <v>drama</v>
      </c>
      <c r="V829" s="17">
        <f>IF(G829="successful",IF(H829&gt;='Statistical Analysis'!$D$16,"Outlier",0),0)</f>
        <v>0</v>
      </c>
      <c r="W829" s="17">
        <f>IF(G829="failed",IF(H829&gt;='Statistical Analysis'!$E$16,"Outlier",0),0)</f>
        <v>0</v>
      </c>
      <c r="Y829" s="25">
        <f>IF(G829="successful",((H829-'Statistical Analysis'!$D$4)/'Statistical Analysis'!$D$9),0)</f>
        <v>-0.60742395230866808</v>
      </c>
      <c r="Z829" s="14">
        <f>IF(G829="failed",((H829-'Statistical Analysis'!$E$4)/'Statistical Analysis'!$E$9),0)</f>
        <v>0</v>
      </c>
      <c r="AC829" s="17">
        <f t="shared" si="87"/>
        <v>0.4</v>
      </c>
    </row>
    <row r="830" spans="1:29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85"/>
        <v>0.69</v>
      </c>
      <c r="G830" t="s">
        <v>14</v>
      </c>
      <c r="H830">
        <v>70</v>
      </c>
      <c r="I830" s="6">
        <f t="shared" si="84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88"/>
        <v>43340.208333333328</v>
      </c>
      <c r="O830" s="13">
        <f t="shared" si="89"/>
        <v>43365.208333333328</v>
      </c>
      <c r="P830" t="b">
        <v>0</v>
      </c>
      <c r="Q830" t="b">
        <v>0</v>
      </c>
      <c r="R830" t="s">
        <v>33</v>
      </c>
      <c r="S830" s="8" t="str">
        <f t="shared" si="86"/>
        <v>theater</v>
      </c>
      <c r="T830" s="9" t="str">
        <f t="shared" si="90"/>
        <v>plays</v>
      </c>
      <c r="V830" s="17">
        <f>IF(G830="successful",IF(H830&gt;='Statistical Analysis'!$D$16,"Outlier",0),0)</f>
        <v>0</v>
      </c>
      <c r="W830" s="17">
        <f>IF(G830="failed",IF(H830&gt;='Statistical Analysis'!$E$16,"Outlier",0),0)</f>
        <v>0</v>
      </c>
      <c r="Y830" s="25">
        <f>IF(G830="successful",((H830-'Statistical Analysis'!$D$4)/'Statistical Analysis'!$D$9),0)</f>
        <v>0</v>
      </c>
      <c r="Z830" s="14">
        <f>IF(G830="failed",((H830-'Statistical Analysis'!$E$4)/'Statistical Analysis'!$E$9),0)</f>
        <v>-0.53710673674165932</v>
      </c>
      <c r="AC830" s="17">
        <f t="shared" si="87"/>
        <v>0.83333333333333337</v>
      </c>
    </row>
    <row r="831" spans="1:29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85"/>
        <v>0.51343749999999999</v>
      </c>
      <c r="G831" t="s">
        <v>14</v>
      </c>
      <c r="H831">
        <v>154</v>
      </c>
      <c r="I831" s="6">
        <f t="shared" si="84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88"/>
        <v>42164.208333333328</v>
      </c>
      <c r="O831" s="13">
        <f t="shared" si="89"/>
        <v>42179.208333333328</v>
      </c>
      <c r="P831" t="b">
        <v>0</v>
      </c>
      <c r="Q831" t="b">
        <v>0</v>
      </c>
      <c r="R831" t="s">
        <v>33</v>
      </c>
      <c r="S831" s="8" t="str">
        <f t="shared" si="86"/>
        <v>theater</v>
      </c>
      <c r="T831" s="9" t="str">
        <f t="shared" si="90"/>
        <v>plays</v>
      </c>
      <c r="V831" s="17">
        <f>IF(G831="successful",IF(H831&gt;='Statistical Analysis'!$D$16,"Outlier",0),0)</f>
        <v>0</v>
      </c>
      <c r="W831" s="17">
        <f>IF(G831="failed",IF(H831&gt;='Statistical Analysis'!$E$16,"Outlier",0),0)</f>
        <v>0</v>
      </c>
      <c r="Y831" s="25">
        <f>IF(G831="successful",((H831-'Statistical Analysis'!$D$4)/'Statistical Analysis'!$D$9),0)</f>
        <v>0</v>
      </c>
      <c r="Z831" s="14">
        <f>IF(G831="failed",((H831-'Statistical Analysis'!$E$4)/'Statistical Analysis'!$E$9),0)</f>
        <v>-0.44960553481388194</v>
      </c>
      <c r="AC831" s="17">
        <f t="shared" si="87"/>
        <v>0.5</v>
      </c>
    </row>
    <row r="832" spans="1:29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85"/>
        <v>1.1710526315789473E-2</v>
      </c>
      <c r="G832" t="s">
        <v>14</v>
      </c>
      <c r="H832">
        <v>22</v>
      </c>
      <c r="I832" s="6">
        <f t="shared" si="84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88"/>
        <v>43103.25</v>
      </c>
      <c r="O832" s="13">
        <f t="shared" si="89"/>
        <v>43162.25</v>
      </c>
      <c r="P832" t="b">
        <v>0</v>
      </c>
      <c r="Q832" t="b">
        <v>0</v>
      </c>
      <c r="R832" t="s">
        <v>33</v>
      </c>
      <c r="S832" s="8" t="str">
        <f t="shared" si="86"/>
        <v>theater</v>
      </c>
      <c r="T832" s="9" t="str">
        <f t="shared" si="90"/>
        <v>plays</v>
      </c>
      <c r="V832" s="17">
        <f>IF(G832="successful",IF(H832&gt;='Statistical Analysis'!$D$16,"Outlier",0),0)</f>
        <v>0</v>
      </c>
      <c r="W832" s="17">
        <f>IF(G832="failed",IF(H832&gt;='Statistical Analysis'!$E$16,"Outlier",0),0)</f>
        <v>0</v>
      </c>
      <c r="Y832" s="25">
        <f>IF(G832="successful",((H832-'Statistical Analysis'!$D$4)/'Statistical Analysis'!$D$9),0)</f>
        <v>0</v>
      </c>
      <c r="Z832" s="14">
        <f>IF(G832="failed",((H832-'Statistical Analysis'!$E$4)/'Statistical Analysis'!$E$9),0)</f>
        <v>-0.58710742355753209</v>
      </c>
      <c r="AC832" s="17">
        <f t="shared" si="87"/>
        <v>1.9666666666666666</v>
      </c>
    </row>
    <row r="833" spans="1:29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85"/>
        <v>1.089773429454171</v>
      </c>
      <c r="G833" t="s">
        <v>20</v>
      </c>
      <c r="H833">
        <v>4233</v>
      </c>
      <c r="I833" s="6">
        <f t="shared" si="84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88"/>
        <v>40994.208333333336</v>
      </c>
      <c r="O833" s="13">
        <f t="shared" si="89"/>
        <v>41028.208333333336</v>
      </c>
      <c r="P833" t="b">
        <v>0</v>
      </c>
      <c r="Q833" t="b">
        <v>0</v>
      </c>
      <c r="R833" t="s">
        <v>122</v>
      </c>
      <c r="S833" s="8" t="str">
        <f t="shared" si="86"/>
        <v>photography</v>
      </c>
      <c r="T833" s="9" t="str">
        <f t="shared" si="90"/>
        <v>photography books</v>
      </c>
      <c r="V833" s="17" t="str">
        <f>IF(G833="successful",IF(H833&gt;='Statistical Analysis'!$D$16,"Outlier",0),0)</f>
        <v>Outlier</v>
      </c>
      <c r="W833" s="17">
        <f>IF(G833="failed",IF(H833&gt;='Statistical Analysis'!$E$16,"Outlier",0),0)</f>
        <v>0</v>
      </c>
      <c r="Y833" s="25">
        <f>IF(G833="successful",((H833-'Statistical Analysis'!$D$4)/'Statistical Analysis'!$D$9),0)</f>
        <v>2.6707753322884575</v>
      </c>
      <c r="Z833" s="14">
        <f>IF(G833="failed",((H833-'Statistical Analysis'!$E$4)/'Statistical Analysis'!$E$9),0)</f>
        <v>0</v>
      </c>
      <c r="AC833" s="17">
        <f t="shared" si="87"/>
        <v>1.1333333333333333</v>
      </c>
    </row>
    <row r="834" spans="1:29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85"/>
        <v>3.1517592592592591</v>
      </c>
      <c r="G834" t="s">
        <v>20</v>
      </c>
      <c r="H834">
        <v>1297</v>
      </c>
      <c r="I834" s="6">
        <f t="shared" ref="I834:I897" si="91"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88"/>
        <v>42299.208333333328</v>
      </c>
      <c r="O834" s="13">
        <f t="shared" si="89"/>
        <v>42333.25</v>
      </c>
      <c r="P834" t="b">
        <v>1</v>
      </c>
      <c r="Q834" t="b">
        <v>0</v>
      </c>
      <c r="R834" t="s">
        <v>206</v>
      </c>
      <c r="S834" s="8" t="str">
        <f t="shared" si="86"/>
        <v>publishing</v>
      </c>
      <c r="T834" s="9" t="str">
        <f t="shared" si="90"/>
        <v>translations</v>
      </c>
      <c r="V834" s="17">
        <f>IF(G834="successful",IF(H834&gt;='Statistical Analysis'!$D$16,"Outlier",0),0)</f>
        <v>0</v>
      </c>
      <c r="W834" s="17">
        <f>IF(G834="failed",IF(H834&gt;='Statistical Analysis'!$E$16,"Outlier",0),0)</f>
        <v>0</v>
      </c>
      <c r="Y834" s="25">
        <f>IF(G834="successful",((H834-'Statistical Analysis'!$D$4)/'Statistical Analysis'!$D$9),0)</f>
        <v>0.35210679468856343</v>
      </c>
      <c r="Z834" s="14">
        <f>IF(G834="failed",((H834-'Statistical Analysis'!$E$4)/'Statistical Analysis'!$E$9),0)</f>
        <v>0</v>
      </c>
      <c r="AC834" s="17">
        <f t="shared" si="87"/>
        <v>1.1347222222223838</v>
      </c>
    </row>
    <row r="835" spans="1:29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92">E835/D835</f>
        <v>1.5769117647058823</v>
      </c>
      <c r="G835" t="s">
        <v>20</v>
      </c>
      <c r="H835">
        <v>165</v>
      </c>
      <c r="I835" s="6">
        <f t="shared" si="9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si="88"/>
        <v>40588.25</v>
      </c>
      <c r="O835" s="13">
        <f t="shared" si="89"/>
        <v>40599.25</v>
      </c>
      <c r="P835" t="b">
        <v>0</v>
      </c>
      <c r="Q835" t="b">
        <v>0</v>
      </c>
      <c r="R835" t="s">
        <v>206</v>
      </c>
      <c r="S835" s="8" t="str">
        <f t="shared" ref="S835:S898" si="93">LEFT(R835,FIND("/",R835)-1)</f>
        <v>publishing</v>
      </c>
      <c r="T835" s="9" t="str">
        <f t="shared" si="90"/>
        <v>translations</v>
      </c>
      <c r="V835" s="17">
        <f>IF(G835="successful",IF(H835&gt;='Statistical Analysis'!$D$16,"Outlier",0),0)</f>
        <v>0</v>
      </c>
      <c r="W835" s="17">
        <f>IF(G835="failed",IF(H835&gt;='Statistical Analysis'!$E$16,"Outlier",0),0)</f>
        <v>0</v>
      </c>
      <c r="Y835" s="25">
        <f>IF(G835="successful",((H835-'Statistical Analysis'!$D$4)/'Statistical Analysis'!$D$9),0)</f>
        <v>-0.54187576136153204</v>
      </c>
      <c r="Z835" s="14">
        <f>IF(G835="failed",((H835-'Statistical Analysis'!$E$4)/'Statistical Analysis'!$E$9),0)</f>
        <v>0</v>
      </c>
      <c r="AC835" s="17">
        <f t="shared" ref="AC835:AC898" si="94">(O835-N835)/30</f>
        <v>0.36666666666666664</v>
      </c>
    </row>
    <row r="836" spans="1:29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92"/>
        <v>1.5380821917808218</v>
      </c>
      <c r="G836" t="s">
        <v>20</v>
      </c>
      <c r="H836">
        <v>119</v>
      </c>
      <c r="I836" s="6">
        <f t="shared" si="9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ref="N836:N899" si="95">(((L836/60)/60)/24)+DATE(1970,1,1)</f>
        <v>41448.208333333336</v>
      </c>
      <c r="O836" s="13">
        <f t="shared" ref="O836:O899" si="96">(((M836/60)/60)/24)+DATE(1970,1,1)</f>
        <v>41454.208333333336</v>
      </c>
      <c r="P836" t="b">
        <v>0</v>
      </c>
      <c r="Q836" t="b">
        <v>0</v>
      </c>
      <c r="R836" t="s">
        <v>33</v>
      </c>
      <c r="S836" s="8" t="str">
        <f t="shared" si="93"/>
        <v>theater</v>
      </c>
      <c r="T836" s="9" t="str">
        <f t="shared" si="90"/>
        <v>plays</v>
      </c>
      <c r="V836" s="17">
        <f>IF(G836="successful",IF(H836&gt;='Statistical Analysis'!$D$16,"Outlier",0),0)</f>
        <v>0</v>
      </c>
      <c r="W836" s="17">
        <f>IF(G836="failed",IF(H836&gt;='Statistical Analysis'!$E$16,"Outlier",0),0)</f>
        <v>0</v>
      </c>
      <c r="Y836" s="25">
        <f>IF(G836="successful",((H836-'Statistical Analysis'!$D$4)/'Statistical Analysis'!$D$9),0)</f>
        <v>-0.57820367441657128</v>
      </c>
      <c r="Z836" s="14">
        <f>IF(G836="failed",((H836-'Statistical Analysis'!$E$4)/'Statistical Analysis'!$E$9),0)</f>
        <v>0</v>
      </c>
      <c r="AC836" s="17">
        <f t="shared" si="94"/>
        <v>0.2</v>
      </c>
    </row>
    <row r="837" spans="1:29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92"/>
        <v>0.89738979118329465</v>
      </c>
      <c r="G837" t="s">
        <v>14</v>
      </c>
      <c r="H837">
        <v>1758</v>
      </c>
      <c r="I837" s="6">
        <f t="shared" si="91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95"/>
        <v>42063.25</v>
      </c>
      <c r="O837" s="13">
        <f t="shared" si="96"/>
        <v>42069.25</v>
      </c>
      <c r="P837" t="b">
        <v>0</v>
      </c>
      <c r="Q837" t="b">
        <v>0</v>
      </c>
      <c r="R837" t="s">
        <v>28</v>
      </c>
      <c r="S837" s="8" t="str">
        <f t="shared" si="93"/>
        <v>technology</v>
      </c>
      <c r="T837" s="9" t="str">
        <f t="shared" ref="T837:T900" si="97">RIGHT(R837,LEN(R837)-FIND("/",R837))</f>
        <v>web</v>
      </c>
      <c r="V837" s="17">
        <f>IF(G837="successful",IF(H837&gt;='Statistical Analysis'!$D$16,"Outlier",0),0)</f>
        <v>0</v>
      </c>
      <c r="W837" s="17">
        <f>IF(G837="failed",IF(H837&gt;='Statistical Analysis'!$E$16,"Outlier",0),0)</f>
        <v>0</v>
      </c>
      <c r="Y837" s="25">
        <f>IF(G837="successful",((H837-'Statistical Analysis'!$D$4)/'Statistical Analysis'!$D$9),0)</f>
        <v>0</v>
      </c>
      <c r="Z837" s="14">
        <f>IF(G837="failed",((H837-'Statistical Analysis'!$E$4)/'Statistical Analysis'!$E$9),0)</f>
        <v>1.2212507496165341</v>
      </c>
      <c r="AC837" s="17">
        <f t="shared" si="94"/>
        <v>0.2</v>
      </c>
    </row>
    <row r="838" spans="1:29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92"/>
        <v>0.75135802469135804</v>
      </c>
      <c r="G838" t="s">
        <v>14</v>
      </c>
      <c r="H838">
        <v>94</v>
      </c>
      <c r="I838" s="6">
        <f t="shared" si="91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95"/>
        <v>40214.25</v>
      </c>
      <c r="O838" s="13">
        <f t="shared" si="96"/>
        <v>40225.25</v>
      </c>
      <c r="P838" t="b">
        <v>0</v>
      </c>
      <c r="Q838" t="b">
        <v>0</v>
      </c>
      <c r="R838" t="s">
        <v>60</v>
      </c>
      <c r="S838" s="8" t="str">
        <f t="shared" si="93"/>
        <v>music</v>
      </c>
      <c r="T838" s="9" t="str">
        <f t="shared" si="97"/>
        <v>indie rock</v>
      </c>
      <c r="V838" s="17">
        <f>IF(G838="successful",IF(H838&gt;='Statistical Analysis'!$D$16,"Outlier",0),0)</f>
        <v>0</v>
      </c>
      <c r="W838" s="17">
        <f>IF(G838="failed",IF(H838&gt;='Statistical Analysis'!$E$16,"Outlier",0),0)</f>
        <v>0</v>
      </c>
      <c r="Y838" s="25">
        <f>IF(G838="successful",((H838-'Statistical Analysis'!$D$4)/'Statistical Analysis'!$D$9),0)</f>
        <v>0</v>
      </c>
      <c r="Z838" s="14">
        <f>IF(G838="failed",((H838-'Statistical Analysis'!$E$4)/'Statistical Analysis'!$E$9),0)</f>
        <v>-0.51210639333372299</v>
      </c>
      <c r="AC838" s="17">
        <f t="shared" si="94"/>
        <v>0.36666666666666664</v>
      </c>
    </row>
    <row r="839" spans="1:29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92"/>
        <v>8.5288135593220336</v>
      </c>
      <c r="G839" t="s">
        <v>20</v>
      </c>
      <c r="H839">
        <v>1797</v>
      </c>
      <c r="I839" s="6">
        <f t="shared" si="91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95"/>
        <v>40629.208333333336</v>
      </c>
      <c r="O839" s="13">
        <f t="shared" si="96"/>
        <v>40683.208333333336</v>
      </c>
      <c r="P839" t="b">
        <v>0</v>
      </c>
      <c r="Q839" t="b">
        <v>0</v>
      </c>
      <c r="R839" t="s">
        <v>159</v>
      </c>
      <c r="S839" s="8" t="str">
        <f t="shared" si="93"/>
        <v>music</v>
      </c>
      <c r="T839" s="9" t="str">
        <f t="shared" si="97"/>
        <v>jazz</v>
      </c>
      <c r="V839" s="17">
        <f>IF(G839="successful",IF(H839&gt;='Statistical Analysis'!$D$16,"Outlier",0),0)</f>
        <v>0</v>
      </c>
      <c r="W839" s="17">
        <f>IF(G839="failed",IF(H839&gt;='Statistical Analysis'!$E$16,"Outlier",0),0)</f>
        <v>0</v>
      </c>
      <c r="Y839" s="25">
        <f>IF(G839="successful",((H839-'Statistical Analysis'!$D$4)/'Statistical Analysis'!$D$9),0)</f>
        <v>0.74697541485203311</v>
      </c>
      <c r="Z839" s="14">
        <f>IF(G839="failed",((H839-'Statistical Analysis'!$E$4)/'Statistical Analysis'!$E$9),0)</f>
        <v>0</v>
      </c>
      <c r="AC839" s="17">
        <f t="shared" si="94"/>
        <v>1.8</v>
      </c>
    </row>
    <row r="840" spans="1:29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92"/>
        <v>1.3890625000000001</v>
      </c>
      <c r="G840" t="s">
        <v>20</v>
      </c>
      <c r="H840">
        <v>261</v>
      </c>
      <c r="I840" s="6">
        <f t="shared" si="91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95"/>
        <v>43370.208333333328</v>
      </c>
      <c r="O840" s="13">
        <f t="shared" si="96"/>
        <v>43379.208333333328</v>
      </c>
      <c r="P840" t="b">
        <v>0</v>
      </c>
      <c r="Q840" t="b">
        <v>0</v>
      </c>
      <c r="R840" t="s">
        <v>33</v>
      </c>
      <c r="S840" s="8" t="str">
        <f t="shared" si="93"/>
        <v>theater</v>
      </c>
      <c r="T840" s="9" t="str">
        <f t="shared" si="97"/>
        <v>plays</v>
      </c>
      <c r="V840" s="17">
        <f>IF(G840="successful",IF(H840&gt;='Statistical Analysis'!$D$16,"Outlier",0),0)</f>
        <v>0</v>
      </c>
      <c r="W840" s="17">
        <f>IF(G840="failed",IF(H840&gt;='Statistical Analysis'!$E$16,"Outlier",0),0)</f>
        <v>0</v>
      </c>
      <c r="Y840" s="25">
        <f>IF(G840="successful",((H840-'Statistical Analysis'!$D$4)/'Statistical Analysis'!$D$9),0)</f>
        <v>-0.46606098629014592</v>
      </c>
      <c r="Z840" s="14">
        <f>IF(G840="failed",((H840-'Statistical Analysis'!$E$4)/'Statistical Analysis'!$E$9),0)</f>
        <v>0</v>
      </c>
      <c r="AC840" s="17">
        <f t="shared" si="94"/>
        <v>0.3</v>
      </c>
    </row>
    <row r="841" spans="1:29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92"/>
        <v>1.9018181818181819</v>
      </c>
      <c r="G841" t="s">
        <v>20</v>
      </c>
      <c r="H841">
        <v>157</v>
      </c>
      <c r="I841" s="6">
        <f t="shared" si="91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95"/>
        <v>41715.208333333336</v>
      </c>
      <c r="O841" s="13">
        <f t="shared" si="96"/>
        <v>41760.208333333336</v>
      </c>
      <c r="P841" t="b">
        <v>0</v>
      </c>
      <c r="Q841" t="b">
        <v>1</v>
      </c>
      <c r="R841" t="s">
        <v>42</v>
      </c>
      <c r="S841" s="8" t="str">
        <f t="shared" si="93"/>
        <v>film &amp; video</v>
      </c>
      <c r="T841" s="9" t="str">
        <f t="shared" si="97"/>
        <v>documentary</v>
      </c>
      <c r="V841" s="17">
        <f>IF(G841="successful",IF(H841&gt;='Statistical Analysis'!$D$16,"Outlier",0),0)</f>
        <v>0</v>
      </c>
      <c r="W841" s="17">
        <f>IF(G841="failed",IF(H841&gt;='Statistical Analysis'!$E$16,"Outlier",0),0)</f>
        <v>0</v>
      </c>
      <c r="Y841" s="25">
        <f>IF(G841="successful",((H841-'Statistical Analysis'!$D$4)/'Statistical Analysis'!$D$9),0)</f>
        <v>-0.54819365928414765</v>
      </c>
      <c r="Z841" s="14">
        <f>IF(G841="failed",((H841-'Statistical Analysis'!$E$4)/'Statistical Analysis'!$E$9),0)</f>
        <v>0</v>
      </c>
      <c r="AC841" s="17">
        <f t="shared" si="94"/>
        <v>1.5</v>
      </c>
    </row>
    <row r="842" spans="1:29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92"/>
        <v>1.0024333619948409</v>
      </c>
      <c r="G842" t="s">
        <v>20</v>
      </c>
      <c r="H842">
        <v>3533</v>
      </c>
      <c r="I842" s="6">
        <f t="shared" si="91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95"/>
        <v>41836.208333333336</v>
      </c>
      <c r="O842" s="13">
        <f t="shared" si="96"/>
        <v>41838.208333333336</v>
      </c>
      <c r="P842" t="b">
        <v>0</v>
      </c>
      <c r="Q842" t="b">
        <v>1</v>
      </c>
      <c r="R842" t="s">
        <v>33</v>
      </c>
      <c r="S842" s="8" t="str">
        <f t="shared" si="93"/>
        <v>theater</v>
      </c>
      <c r="T842" s="9" t="str">
        <f t="shared" si="97"/>
        <v>plays</v>
      </c>
      <c r="V842" s="17" t="str">
        <f>IF(G842="successful",IF(H842&gt;='Statistical Analysis'!$D$16,"Outlier",0),0)</f>
        <v>Outlier</v>
      </c>
      <c r="W842" s="17">
        <f>IF(G842="failed",IF(H842&gt;='Statistical Analysis'!$E$16,"Outlier",0),0)</f>
        <v>0</v>
      </c>
      <c r="Y842" s="25">
        <f>IF(G842="successful",((H842-'Statistical Analysis'!$D$4)/'Statistical Analysis'!$D$9),0)</f>
        <v>2.1179592640595999</v>
      </c>
      <c r="Z842" s="14">
        <f>IF(G842="failed",((H842-'Statistical Analysis'!$E$4)/'Statistical Analysis'!$E$9),0)</f>
        <v>0</v>
      </c>
      <c r="AC842" s="17">
        <f t="shared" si="94"/>
        <v>6.6666666666666666E-2</v>
      </c>
    </row>
    <row r="843" spans="1:29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92"/>
        <v>1.4275824175824177</v>
      </c>
      <c r="G843" t="s">
        <v>20</v>
      </c>
      <c r="H843">
        <v>155</v>
      </c>
      <c r="I843" s="6">
        <f t="shared" si="91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95"/>
        <v>42419.25</v>
      </c>
      <c r="O843" s="13">
        <f t="shared" si="96"/>
        <v>42435.25</v>
      </c>
      <c r="P843" t="b">
        <v>0</v>
      </c>
      <c r="Q843" t="b">
        <v>0</v>
      </c>
      <c r="R843" t="s">
        <v>28</v>
      </c>
      <c r="S843" s="8" t="str">
        <f t="shared" si="93"/>
        <v>technology</v>
      </c>
      <c r="T843" s="9" t="str">
        <f t="shared" si="97"/>
        <v>web</v>
      </c>
      <c r="V843" s="17">
        <f>IF(G843="successful",IF(H843&gt;='Statistical Analysis'!$D$16,"Outlier",0),0)</f>
        <v>0</v>
      </c>
      <c r="W843" s="17">
        <f>IF(G843="failed",IF(H843&gt;='Statistical Analysis'!$E$16,"Outlier",0),0)</f>
        <v>0</v>
      </c>
      <c r="Y843" s="25">
        <f>IF(G843="successful",((H843-'Statistical Analysis'!$D$4)/'Statistical Analysis'!$D$9),0)</f>
        <v>-0.54977313376480152</v>
      </c>
      <c r="Z843" s="14">
        <f>IF(G843="failed",((H843-'Statistical Analysis'!$E$4)/'Statistical Analysis'!$E$9),0)</f>
        <v>0</v>
      </c>
      <c r="AC843" s="17">
        <f t="shared" si="94"/>
        <v>0.53333333333333333</v>
      </c>
    </row>
    <row r="844" spans="1:29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92"/>
        <v>5.6313333333333331</v>
      </c>
      <c r="G844" t="s">
        <v>20</v>
      </c>
      <c r="H844">
        <v>132</v>
      </c>
      <c r="I844" s="6">
        <f t="shared" si="91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95"/>
        <v>43266.208333333328</v>
      </c>
      <c r="O844" s="13">
        <f t="shared" si="96"/>
        <v>43269.208333333328</v>
      </c>
      <c r="P844" t="b">
        <v>0</v>
      </c>
      <c r="Q844" t="b">
        <v>0</v>
      </c>
      <c r="R844" t="s">
        <v>65</v>
      </c>
      <c r="S844" s="8" t="str">
        <f t="shared" si="93"/>
        <v>technology</v>
      </c>
      <c r="T844" s="9" t="str">
        <f t="shared" si="97"/>
        <v>wearables</v>
      </c>
      <c r="V844" s="17">
        <f>IF(G844="successful",IF(H844&gt;='Statistical Analysis'!$D$16,"Outlier",0),0)</f>
        <v>0</v>
      </c>
      <c r="W844" s="17">
        <f>IF(G844="failed",IF(H844&gt;='Statistical Analysis'!$E$16,"Outlier",0),0)</f>
        <v>0</v>
      </c>
      <c r="Y844" s="25">
        <f>IF(G844="successful",((H844-'Statistical Analysis'!$D$4)/'Statistical Analysis'!$D$9),0)</f>
        <v>-0.56793709029232109</v>
      </c>
      <c r="Z844" s="14">
        <f>IF(G844="failed",((H844-'Statistical Analysis'!$E$4)/'Statistical Analysis'!$E$9),0)</f>
        <v>0</v>
      </c>
      <c r="AC844" s="17">
        <f t="shared" si="94"/>
        <v>0.1</v>
      </c>
    </row>
    <row r="845" spans="1:29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92"/>
        <v>0.30715909090909088</v>
      </c>
      <c r="G845" t="s">
        <v>14</v>
      </c>
      <c r="H845">
        <v>33</v>
      </c>
      <c r="I845" s="6">
        <f t="shared" si="91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95"/>
        <v>43338.208333333328</v>
      </c>
      <c r="O845" s="13">
        <f t="shared" si="96"/>
        <v>43344.208333333328</v>
      </c>
      <c r="P845" t="b">
        <v>0</v>
      </c>
      <c r="Q845" t="b">
        <v>0</v>
      </c>
      <c r="R845" t="s">
        <v>122</v>
      </c>
      <c r="S845" s="8" t="str">
        <f t="shared" si="93"/>
        <v>photography</v>
      </c>
      <c r="T845" s="9" t="str">
        <f t="shared" si="97"/>
        <v>photography books</v>
      </c>
      <c r="V845" s="17">
        <f>IF(G845="successful",IF(H845&gt;='Statistical Analysis'!$D$16,"Outlier",0),0)</f>
        <v>0</v>
      </c>
      <c r="W845" s="17">
        <f>IF(G845="failed",IF(H845&gt;='Statistical Analysis'!$E$16,"Outlier",0),0)</f>
        <v>0</v>
      </c>
      <c r="Y845" s="25">
        <f>IF(G845="successful",((H845-'Statistical Analysis'!$D$4)/'Statistical Analysis'!$D$9),0)</f>
        <v>0</v>
      </c>
      <c r="Z845" s="14">
        <f>IF(G845="failed",((H845-'Statistical Analysis'!$E$4)/'Statistical Analysis'!$E$9),0)</f>
        <v>-0.57564893282889462</v>
      </c>
      <c r="AC845" s="17">
        <f t="shared" si="94"/>
        <v>0.2</v>
      </c>
    </row>
    <row r="846" spans="1:29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92"/>
        <v>0.99397727272727276</v>
      </c>
      <c r="G846" t="s">
        <v>74</v>
      </c>
      <c r="H846">
        <v>94</v>
      </c>
      <c r="I846" s="6">
        <f t="shared" si="91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95"/>
        <v>40930.25</v>
      </c>
      <c r="O846" s="13">
        <f t="shared" si="96"/>
        <v>40933.25</v>
      </c>
      <c r="P846" t="b">
        <v>0</v>
      </c>
      <c r="Q846" t="b">
        <v>0</v>
      </c>
      <c r="R846" t="s">
        <v>42</v>
      </c>
      <c r="S846" s="8" t="str">
        <f t="shared" si="93"/>
        <v>film &amp; video</v>
      </c>
      <c r="T846" s="9" t="str">
        <f t="shared" si="97"/>
        <v>documentary</v>
      </c>
      <c r="V846" s="17">
        <f>IF(G846="successful",IF(H846&gt;='Statistical Analysis'!$D$16,"Outlier",0),0)</f>
        <v>0</v>
      </c>
      <c r="W846" s="17">
        <f>IF(G846="failed",IF(H846&gt;='Statistical Analysis'!$E$16,"Outlier",0),0)</f>
        <v>0</v>
      </c>
      <c r="Y846" s="25">
        <f>IF(G846="successful",((H846-'Statistical Analysis'!$D$4)/'Statistical Analysis'!$D$9),0)</f>
        <v>0</v>
      </c>
      <c r="Z846" s="14">
        <f>IF(G846="failed",((H846-'Statistical Analysis'!$E$4)/'Statistical Analysis'!$E$9),0)</f>
        <v>0</v>
      </c>
      <c r="AC846" s="17">
        <f t="shared" si="94"/>
        <v>0.1</v>
      </c>
    </row>
    <row r="847" spans="1:29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92"/>
        <v>1.9754935622317598</v>
      </c>
      <c r="G847" t="s">
        <v>20</v>
      </c>
      <c r="H847">
        <v>1354</v>
      </c>
      <c r="I847" s="6">
        <f t="shared" si="91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95"/>
        <v>43235.208333333328</v>
      </c>
      <c r="O847" s="13">
        <f t="shared" si="96"/>
        <v>43272.208333333328</v>
      </c>
      <c r="P847" t="b">
        <v>0</v>
      </c>
      <c r="Q847" t="b">
        <v>0</v>
      </c>
      <c r="R847" t="s">
        <v>28</v>
      </c>
      <c r="S847" s="8" t="str">
        <f t="shared" si="93"/>
        <v>technology</v>
      </c>
      <c r="T847" s="9" t="str">
        <f t="shared" si="97"/>
        <v>web</v>
      </c>
      <c r="V847" s="17">
        <f>IF(G847="successful",IF(H847&gt;='Statistical Analysis'!$D$16,"Outlier",0),0)</f>
        <v>0</v>
      </c>
      <c r="W847" s="17">
        <f>IF(G847="failed",IF(H847&gt;='Statistical Analysis'!$E$16,"Outlier",0),0)</f>
        <v>0</v>
      </c>
      <c r="Y847" s="25">
        <f>IF(G847="successful",((H847-'Statistical Analysis'!$D$4)/'Statistical Analysis'!$D$9),0)</f>
        <v>0.39712181738719898</v>
      </c>
      <c r="Z847" s="14">
        <f>IF(G847="failed",((H847-'Statistical Analysis'!$E$4)/'Statistical Analysis'!$E$9),0)</f>
        <v>0</v>
      </c>
      <c r="AC847" s="17">
        <f t="shared" si="94"/>
        <v>1.2333333333333334</v>
      </c>
    </row>
    <row r="848" spans="1:29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92"/>
        <v>5.085</v>
      </c>
      <c r="G848" t="s">
        <v>20</v>
      </c>
      <c r="H848">
        <v>48</v>
      </c>
      <c r="I848" s="6">
        <f t="shared" si="91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95"/>
        <v>43302.208333333328</v>
      </c>
      <c r="O848" s="13">
        <f t="shared" si="96"/>
        <v>43338.208333333328</v>
      </c>
      <c r="P848" t="b">
        <v>1</v>
      </c>
      <c r="Q848" t="b">
        <v>1</v>
      </c>
      <c r="R848" t="s">
        <v>28</v>
      </c>
      <c r="S848" s="8" t="str">
        <f t="shared" si="93"/>
        <v>technology</v>
      </c>
      <c r="T848" s="9" t="str">
        <f t="shared" si="97"/>
        <v>web</v>
      </c>
      <c r="V848" s="17">
        <f>IF(G848="successful",IF(H848&gt;='Statistical Analysis'!$D$16,"Outlier",0),0)</f>
        <v>0</v>
      </c>
      <c r="W848" s="17">
        <f>IF(G848="failed",IF(H848&gt;='Statistical Analysis'!$E$16,"Outlier",0),0)</f>
        <v>0</v>
      </c>
      <c r="Y848" s="25">
        <f>IF(G848="successful",((H848-'Statistical Analysis'!$D$4)/'Statistical Analysis'!$D$9),0)</f>
        <v>-0.63427501847978396</v>
      </c>
      <c r="Z848" s="14">
        <f>IF(G848="failed",((H848-'Statistical Analysis'!$E$4)/'Statistical Analysis'!$E$9),0)</f>
        <v>0</v>
      </c>
      <c r="AC848" s="17">
        <f t="shared" si="94"/>
        <v>1.2</v>
      </c>
    </row>
    <row r="849" spans="1:29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92"/>
        <v>2.3774468085106384</v>
      </c>
      <c r="G849" t="s">
        <v>20</v>
      </c>
      <c r="H849">
        <v>110</v>
      </c>
      <c r="I849" s="6">
        <f t="shared" si="91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95"/>
        <v>43107.25</v>
      </c>
      <c r="O849" s="13">
        <f t="shared" si="96"/>
        <v>43110.25</v>
      </c>
      <c r="P849" t="b">
        <v>0</v>
      </c>
      <c r="Q849" t="b">
        <v>0</v>
      </c>
      <c r="R849" t="s">
        <v>17</v>
      </c>
      <c r="S849" s="8" t="str">
        <f t="shared" si="93"/>
        <v>food</v>
      </c>
      <c r="T849" s="9" t="str">
        <f t="shared" si="97"/>
        <v>food trucks</v>
      </c>
      <c r="V849" s="17">
        <f>IF(G849="successful",IF(H849&gt;='Statistical Analysis'!$D$16,"Outlier",0),0)</f>
        <v>0</v>
      </c>
      <c r="W849" s="17">
        <f>IF(G849="failed",IF(H849&gt;='Statistical Analysis'!$E$16,"Outlier",0),0)</f>
        <v>0</v>
      </c>
      <c r="Y849" s="25">
        <f>IF(G849="successful",((H849-'Statistical Analysis'!$D$4)/'Statistical Analysis'!$D$9),0)</f>
        <v>-0.58531130957951372</v>
      </c>
      <c r="Z849" s="14">
        <f>IF(G849="failed",((H849-'Statistical Analysis'!$E$4)/'Statistical Analysis'!$E$9),0)</f>
        <v>0</v>
      </c>
      <c r="AC849" s="17">
        <f t="shared" si="94"/>
        <v>0.1</v>
      </c>
    </row>
    <row r="850" spans="1:29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92"/>
        <v>3.3846875000000001</v>
      </c>
      <c r="G850" t="s">
        <v>20</v>
      </c>
      <c r="H850">
        <v>172</v>
      </c>
      <c r="I850" s="6">
        <f t="shared" si="91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95"/>
        <v>40341.208333333336</v>
      </c>
      <c r="O850" s="13">
        <f t="shared" si="96"/>
        <v>40350.208333333336</v>
      </c>
      <c r="P850" t="b">
        <v>0</v>
      </c>
      <c r="Q850" t="b">
        <v>0</v>
      </c>
      <c r="R850" t="s">
        <v>53</v>
      </c>
      <c r="S850" s="8" t="str">
        <f t="shared" si="93"/>
        <v>film &amp; video</v>
      </c>
      <c r="T850" s="9" t="str">
        <f t="shared" si="97"/>
        <v>drama</v>
      </c>
      <c r="V850" s="17">
        <f>IF(G850="successful",IF(H850&gt;='Statistical Analysis'!$D$16,"Outlier",0),0)</f>
        <v>0</v>
      </c>
      <c r="W850" s="17">
        <f>IF(G850="failed",IF(H850&gt;='Statistical Analysis'!$E$16,"Outlier",0),0)</f>
        <v>0</v>
      </c>
      <c r="Y850" s="25">
        <f>IF(G850="successful",((H850-'Statistical Analysis'!$D$4)/'Statistical Analysis'!$D$9),0)</f>
        <v>-0.53634760067924347</v>
      </c>
      <c r="Z850" s="14">
        <f>IF(G850="failed",((H850-'Statistical Analysis'!$E$4)/'Statistical Analysis'!$E$9),0)</f>
        <v>0</v>
      </c>
      <c r="AC850" s="17">
        <f t="shared" si="94"/>
        <v>0.3</v>
      </c>
    </row>
    <row r="851" spans="1:29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92"/>
        <v>1.3308955223880596</v>
      </c>
      <c r="G851" t="s">
        <v>20</v>
      </c>
      <c r="H851">
        <v>307</v>
      </c>
      <c r="I851" s="6">
        <f t="shared" si="91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95"/>
        <v>40948.25</v>
      </c>
      <c r="O851" s="13">
        <f t="shared" si="96"/>
        <v>40951.25</v>
      </c>
      <c r="P851" t="b">
        <v>0</v>
      </c>
      <c r="Q851" t="b">
        <v>1</v>
      </c>
      <c r="R851" t="s">
        <v>60</v>
      </c>
      <c r="S851" s="8" t="str">
        <f t="shared" si="93"/>
        <v>music</v>
      </c>
      <c r="T851" s="9" t="str">
        <f t="shared" si="97"/>
        <v>indie rock</v>
      </c>
      <c r="V851" s="17">
        <f>IF(G851="successful",IF(H851&gt;='Statistical Analysis'!$D$16,"Outlier",0),0)</f>
        <v>0</v>
      </c>
      <c r="W851" s="17">
        <f>IF(G851="failed",IF(H851&gt;='Statistical Analysis'!$E$16,"Outlier",0),0)</f>
        <v>0</v>
      </c>
      <c r="Y851" s="25">
        <f>IF(G851="successful",((H851-'Statistical Analysis'!$D$4)/'Statistical Analysis'!$D$9),0)</f>
        <v>-0.42973307323510668</v>
      </c>
      <c r="Z851" s="14">
        <f>IF(G851="failed",((H851-'Statistical Analysis'!$E$4)/'Statistical Analysis'!$E$9),0)</f>
        <v>0</v>
      </c>
      <c r="AC851" s="17">
        <f t="shared" si="94"/>
        <v>0.1</v>
      </c>
    </row>
    <row r="852" spans="1:29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92"/>
        <v>0.01</v>
      </c>
      <c r="G852" t="s">
        <v>14</v>
      </c>
      <c r="H852">
        <v>1</v>
      </c>
      <c r="I852" s="6">
        <f t="shared" si="91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95"/>
        <v>40866.25</v>
      </c>
      <c r="O852" s="13">
        <f t="shared" si="96"/>
        <v>40881.25</v>
      </c>
      <c r="P852" t="b">
        <v>1</v>
      </c>
      <c r="Q852" t="b">
        <v>0</v>
      </c>
      <c r="R852" t="s">
        <v>23</v>
      </c>
      <c r="S852" s="8" t="str">
        <f t="shared" si="93"/>
        <v>music</v>
      </c>
      <c r="T852" s="9" t="str">
        <f t="shared" si="97"/>
        <v>rock</v>
      </c>
      <c r="V852" s="17">
        <f>IF(G852="successful",IF(H852&gt;='Statistical Analysis'!$D$16,"Outlier",0),0)</f>
        <v>0</v>
      </c>
      <c r="W852" s="17">
        <f>IF(G852="failed",IF(H852&gt;='Statistical Analysis'!$E$16,"Outlier",0),0)</f>
        <v>0</v>
      </c>
      <c r="Y852" s="25">
        <f>IF(G852="successful",((H852-'Statistical Analysis'!$D$4)/'Statistical Analysis'!$D$9),0)</f>
        <v>0</v>
      </c>
      <c r="Z852" s="14">
        <f>IF(G852="failed",((H852-'Statistical Analysis'!$E$4)/'Statistical Analysis'!$E$9),0)</f>
        <v>-0.60898272403947651</v>
      </c>
      <c r="AC852" s="17">
        <f t="shared" si="94"/>
        <v>0.5</v>
      </c>
    </row>
    <row r="853" spans="1:29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92"/>
        <v>2.0779999999999998</v>
      </c>
      <c r="G853" t="s">
        <v>20</v>
      </c>
      <c r="H853">
        <v>160</v>
      </c>
      <c r="I853" s="6">
        <f t="shared" si="91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95"/>
        <v>41031.208333333336</v>
      </c>
      <c r="O853" s="13">
        <f t="shared" si="96"/>
        <v>41064.208333333336</v>
      </c>
      <c r="P853" t="b">
        <v>0</v>
      </c>
      <c r="Q853" t="b">
        <v>0</v>
      </c>
      <c r="R853" t="s">
        <v>50</v>
      </c>
      <c r="S853" s="8" t="str">
        <f t="shared" si="93"/>
        <v>music</v>
      </c>
      <c r="T853" s="9" t="str">
        <f t="shared" si="97"/>
        <v>electric music</v>
      </c>
      <c r="V853" s="17">
        <f>IF(G853="successful",IF(H853&gt;='Statistical Analysis'!$D$16,"Outlier",0),0)</f>
        <v>0</v>
      </c>
      <c r="W853" s="17">
        <f>IF(G853="failed",IF(H853&gt;='Statistical Analysis'!$E$16,"Outlier",0),0)</f>
        <v>0</v>
      </c>
      <c r="Y853" s="25">
        <f>IF(G853="successful",((H853-'Statistical Analysis'!$D$4)/'Statistical Analysis'!$D$9),0)</f>
        <v>-0.54582444756316673</v>
      </c>
      <c r="Z853" s="14">
        <f>IF(G853="failed",((H853-'Statistical Analysis'!$E$4)/'Statistical Analysis'!$E$9),0)</f>
        <v>0</v>
      </c>
      <c r="AC853" s="17">
        <f t="shared" si="94"/>
        <v>1.1000000000000001</v>
      </c>
    </row>
    <row r="854" spans="1:29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92"/>
        <v>0.51122448979591839</v>
      </c>
      <c r="G854" t="s">
        <v>14</v>
      </c>
      <c r="H854">
        <v>31</v>
      </c>
      <c r="I854" s="6">
        <f t="shared" si="91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95"/>
        <v>40740.208333333336</v>
      </c>
      <c r="O854" s="13">
        <f t="shared" si="96"/>
        <v>40750.208333333336</v>
      </c>
      <c r="P854" t="b">
        <v>0</v>
      </c>
      <c r="Q854" t="b">
        <v>1</v>
      </c>
      <c r="R854" t="s">
        <v>89</v>
      </c>
      <c r="S854" s="8" t="str">
        <f t="shared" si="93"/>
        <v>games</v>
      </c>
      <c r="T854" s="9" t="str">
        <f t="shared" si="97"/>
        <v>video games</v>
      </c>
      <c r="V854" s="17">
        <f>IF(G854="successful",IF(H854&gt;='Statistical Analysis'!$D$16,"Outlier",0),0)</f>
        <v>0</v>
      </c>
      <c r="W854" s="17">
        <f>IF(G854="failed",IF(H854&gt;='Statistical Analysis'!$E$16,"Outlier",0),0)</f>
        <v>0</v>
      </c>
      <c r="Y854" s="25">
        <f>IF(G854="successful",((H854-'Statistical Analysis'!$D$4)/'Statistical Analysis'!$D$9),0)</f>
        <v>0</v>
      </c>
      <c r="Z854" s="14">
        <f>IF(G854="failed",((H854-'Statistical Analysis'!$E$4)/'Statistical Analysis'!$E$9),0)</f>
        <v>-0.57773229477955601</v>
      </c>
      <c r="AC854" s="17">
        <f t="shared" si="94"/>
        <v>0.33333333333333331</v>
      </c>
    </row>
    <row r="855" spans="1:29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92"/>
        <v>6.5205847953216374</v>
      </c>
      <c r="G855" t="s">
        <v>20</v>
      </c>
      <c r="H855">
        <v>1467</v>
      </c>
      <c r="I855" s="6">
        <f t="shared" si="91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95"/>
        <v>40714.208333333336</v>
      </c>
      <c r="O855" s="13">
        <f t="shared" si="96"/>
        <v>40719.208333333336</v>
      </c>
      <c r="P855" t="b">
        <v>0</v>
      </c>
      <c r="Q855" t="b">
        <v>1</v>
      </c>
      <c r="R855" t="s">
        <v>60</v>
      </c>
      <c r="S855" s="8" t="str">
        <f t="shared" si="93"/>
        <v>music</v>
      </c>
      <c r="T855" s="9" t="str">
        <f t="shared" si="97"/>
        <v>indie rock</v>
      </c>
      <c r="V855" s="17">
        <f>IF(G855="successful",IF(H855&gt;='Statistical Analysis'!$D$16,"Outlier",0),0)</f>
        <v>0</v>
      </c>
      <c r="W855" s="17">
        <f>IF(G855="failed",IF(H855&gt;='Statistical Analysis'!$E$16,"Outlier",0),0)</f>
        <v>0</v>
      </c>
      <c r="Y855" s="25">
        <f>IF(G855="successful",((H855-'Statistical Analysis'!$D$4)/'Statistical Analysis'!$D$9),0)</f>
        <v>0.48636212554414315</v>
      </c>
      <c r="Z855" s="14">
        <f>IF(G855="failed",((H855-'Statistical Analysis'!$E$4)/'Statistical Analysis'!$E$9),0)</f>
        <v>0</v>
      </c>
      <c r="AC855" s="17">
        <f t="shared" si="94"/>
        <v>0.16666666666666666</v>
      </c>
    </row>
    <row r="856" spans="1:29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92"/>
        <v>1.1363099415204678</v>
      </c>
      <c r="G856" t="s">
        <v>20</v>
      </c>
      <c r="H856">
        <v>2662</v>
      </c>
      <c r="I856" s="6">
        <f t="shared" si="91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95"/>
        <v>43787.25</v>
      </c>
      <c r="O856" s="13">
        <f t="shared" si="96"/>
        <v>43814.25</v>
      </c>
      <c r="P856" t="b">
        <v>0</v>
      </c>
      <c r="Q856" t="b">
        <v>0</v>
      </c>
      <c r="R856" t="s">
        <v>119</v>
      </c>
      <c r="S856" s="8" t="str">
        <f t="shared" si="93"/>
        <v>publishing</v>
      </c>
      <c r="T856" s="9" t="str">
        <f t="shared" si="97"/>
        <v>fiction</v>
      </c>
      <c r="V856" s="17">
        <f>IF(G856="successful",IF(H856&gt;='Statistical Analysis'!$D$16,"Outlier",0),0)</f>
        <v>0</v>
      </c>
      <c r="W856" s="17">
        <f>IF(G856="failed",IF(H856&gt;='Statistical Analysis'!$E$16,"Outlier",0),0)</f>
        <v>0</v>
      </c>
      <c r="Y856" s="25">
        <f>IF(G856="successful",((H856-'Statistical Analysis'!$D$4)/'Statistical Analysis'!$D$9),0)</f>
        <v>1.4300981277348359</v>
      </c>
      <c r="Z856" s="14">
        <f>IF(G856="failed",((H856-'Statistical Analysis'!$E$4)/'Statistical Analysis'!$E$9),0)</f>
        <v>0</v>
      </c>
      <c r="AC856" s="17">
        <f t="shared" si="94"/>
        <v>0.9</v>
      </c>
    </row>
    <row r="857" spans="1:29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92"/>
        <v>1.0237606837606839</v>
      </c>
      <c r="G857" t="s">
        <v>20</v>
      </c>
      <c r="H857">
        <v>452</v>
      </c>
      <c r="I857" s="6">
        <f t="shared" si="91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95"/>
        <v>40712.208333333336</v>
      </c>
      <c r="O857" s="13">
        <f t="shared" si="96"/>
        <v>40743.208333333336</v>
      </c>
      <c r="P857" t="b">
        <v>0</v>
      </c>
      <c r="Q857" t="b">
        <v>0</v>
      </c>
      <c r="R857" t="s">
        <v>33</v>
      </c>
      <c r="S857" s="8" t="str">
        <f t="shared" si="93"/>
        <v>theater</v>
      </c>
      <c r="T857" s="9" t="str">
        <f t="shared" si="97"/>
        <v>plays</v>
      </c>
      <c r="V857" s="17">
        <f>IF(G857="successful",IF(H857&gt;='Statistical Analysis'!$D$16,"Outlier",0),0)</f>
        <v>0</v>
      </c>
      <c r="W857" s="17">
        <f>IF(G857="failed",IF(H857&gt;='Statistical Analysis'!$E$16,"Outlier",0),0)</f>
        <v>0</v>
      </c>
      <c r="Y857" s="25">
        <f>IF(G857="successful",((H857-'Statistical Analysis'!$D$4)/'Statistical Analysis'!$D$9),0)</f>
        <v>-0.31522117338770045</v>
      </c>
      <c r="Z857" s="14">
        <f>IF(G857="failed",((H857-'Statistical Analysis'!$E$4)/'Statistical Analysis'!$E$9),0)</f>
        <v>0</v>
      </c>
      <c r="AC857" s="17">
        <f t="shared" si="94"/>
        <v>1.0333333333333334</v>
      </c>
    </row>
    <row r="858" spans="1:29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92"/>
        <v>3.5658333333333334</v>
      </c>
      <c r="G858" t="s">
        <v>20</v>
      </c>
      <c r="H858">
        <v>158</v>
      </c>
      <c r="I858" s="6">
        <f t="shared" si="91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95"/>
        <v>41023.208333333336</v>
      </c>
      <c r="O858" s="13">
        <f t="shared" si="96"/>
        <v>41040.208333333336</v>
      </c>
      <c r="P858" t="b">
        <v>0</v>
      </c>
      <c r="Q858" t="b">
        <v>0</v>
      </c>
      <c r="R858" t="s">
        <v>17</v>
      </c>
      <c r="S858" s="8" t="str">
        <f t="shared" si="93"/>
        <v>food</v>
      </c>
      <c r="T858" s="9" t="str">
        <f t="shared" si="97"/>
        <v>food trucks</v>
      </c>
      <c r="V858" s="17">
        <f>IF(G858="successful",IF(H858&gt;='Statistical Analysis'!$D$16,"Outlier",0),0)</f>
        <v>0</v>
      </c>
      <c r="W858" s="17">
        <f>IF(G858="failed",IF(H858&gt;='Statistical Analysis'!$E$16,"Outlier",0),0)</f>
        <v>0</v>
      </c>
      <c r="Y858" s="25">
        <f>IF(G858="successful",((H858-'Statistical Analysis'!$D$4)/'Statistical Analysis'!$D$9),0)</f>
        <v>-0.54740392204382071</v>
      </c>
      <c r="Z858" s="14">
        <f>IF(G858="failed",((H858-'Statistical Analysis'!$E$4)/'Statistical Analysis'!$E$9),0)</f>
        <v>0</v>
      </c>
      <c r="AC858" s="17">
        <f t="shared" si="94"/>
        <v>0.56666666666666665</v>
      </c>
    </row>
    <row r="859" spans="1:29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92"/>
        <v>1.3986792452830188</v>
      </c>
      <c r="G859" t="s">
        <v>20</v>
      </c>
      <c r="H859">
        <v>225</v>
      </c>
      <c r="I859" s="6">
        <f t="shared" si="91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95"/>
        <v>40944.25</v>
      </c>
      <c r="O859" s="13">
        <f t="shared" si="96"/>
        <v>40967.25</v>
      </c>
      <c r="P859" t="b">
        <v>1</v>
      </c>
      <c r="Q859" t="b">
        <v>0</v>
      </c>
      <c r="R859" t="s">
        <v>100</v>
      </c>
      <c r="S859" s="8" t="str">
        <f t="shared" si="93"/>
        <v>film &amp; video</v>
      </c>
      <c r="T859" s="9" t="str">
        <f t="shared" si="97"/>
        <v>shorts</v>
      </c>
      <c r="V859" s="17">
        <f>IF(G859="successful",IF(H859&gt;='Statistical Analysis'!$D$16,"Outlier",0),0)</f>
        <v>0</v>
      </c>
      <c r="W859" s="17">
        <f>IF(G859="failed",IF(H859&gt;='Statistical Analysis'!$E$16,"Outlier",0),0)</f>
        <v>0</v>
      </c>
      <c r="Y859" s="25">
        <f>IF(G859="successful",((H859-'Statistical Analysis'!$D$4)/'Statistical Analysis'!$D$9),0)</f>
        <v>-0.49449152694191573</v>
      </c>
      <c r="Z859" s="14">
        <f>IF(G859="failed",((H859-'Statistical Analysis'!$E$4)/'Statistical Analysis'!$E$9),0)</f>
        <v>0</v>
      </c>
      <c r="AC859" s="17">
        <f t="shared" si="94"/>
        <v>0.76666666666666672</v>
      </c>
    </row>
    <row r="860" spans="1:29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92"/>
        <v>0.69450000000000001</v>
      </c>
      <c r="G860" t="s">
        <v>14</v>
      </c>
      <c r="H860">
        <v>35</v>
      </c>
      <c r="I860" s="6">
        <f t="shared" si="91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95"/>
        <v>43211.208333333328</v>
      </c>
      <c r="O860" s="13">
        <f t="shared" si="96"/>
        <v>43218.208333333328</v>
      </c>
      <c r="P860" t="b">
        <v>1</v>
      </c>
      <c r="Q860" t="b">
        <v>0</v>
      </c>
      <c r="R860" t="s">
        <v>17</v>
      </c>
      <c r="S860" s="8" t="str">
        <f t="shared" si="93"/>
        <v>food</v>
      </c>
      <c r="T860" s="9" t="str">
        <f t="shared" si="97"/>
        <v>food trucks</v>
      </c>
      <c r="V860" s="17">
        <f>IF(G860="successful",IF(H860&gt;='Statistical Analysis'!$D$16,"Outlier",0),0)</f>
        <v>0</v>
      </c>
      <c r="W860" s="17">
        <f>IF(G860="failed",IF(H860&gt;='Statistical Analysis'!$E$16,"Outlier",0),0)</f>
        <v>0</v>
      </c>
      <c r="Y860" s="25">
        <f>IF(G860="successful",((H860-'Statistical Analysis'!$D$4)/'Statistical Analysis'!$D$9),0)</f>
        <v>0</v>
      </c>
      <c r="Z860" s="14">
        <f>IF(G860="failed",((H860-'Statistical Analysis'!$E$4)/'Statistical Analysis'!$E$9),0)</f>
        <v>-0.57356557087823323</v>
      </c>
      <c r="AC860" s="17">
        <f t="shared" si="94"/>
        <v>0.23333333333333334</v>
      </c>
    </row>
    <row r="861" spans="1:29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92"/>
        <v>0.35534246575342465</v>
      </c>
      <c r="G861" t="s">
        <v>14</v>
      </c>
      <c r="H861">
        <v>63</v>
      </c>
      <c r="I861" s="6">
        <f t="shared" si="91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95"/>
        <v>41334.25</v>
      </c>
      <c r="O861" s="13">
        <f t="shared" si="96"/>
        <v>41352.208333333336</v>
      </c>
      <c r="P861" t="b">
        <v>0</v>
      </c>
      <c r="Q861" t="b">
        <v>1</v>
      </c>
      <c r="R861" t="s">
        <v>33</v>
      </c>
      <c r="S861" s="8" t="str">
        <f t="shared" si="93"/>
        <v>theater</v>
      </c>
      <c r="T861" s="9" t="str">
        <f t="shared" si="97"/>
        <v>plays</v>
      </c>
      <c r="V861" s="17">
        <f>IF(G861="successful",IF(H861&gt;='Statistical Analysis'!$D$16,"Outlier",0),0)</f>
        <v>0</v>
      </c>
      <c r="W861" s="17">
        <f>IF(G861="failed",IF(H861&gt;='Statistical Analysis'!$E$16,"Outlier",0),0)</f>
        <v>0</v>
      </c>
      <c r="Y861" s="25">
        <f>IF(G861="successful",((H861-'Statistical Analysis'!$D$4)/'Statistical Analysis'!$D$9),0)</f>
        <v>0</v>
      </c>
      <c r="Z861" s="14">
        <f>IF(G861="failed",((H861-'Statistical Analysis'!$E$4)/'Statistical Analysis'!$E$9),0)</f>
        <v>-0.54439850356897412</v>
      </c>
      <c r="AC861" s="17">
        <f t="shared" si="94"/>
        <v>0.59861111111119192</v>
      </c>
    </row>
    <row r="862" spans="1:29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92"/>
        <v>2.5165000000000002</v>
      </c>
      <c r="G862" t="s">
        <v>20</v>
      </c>
      <c r="H862">
        <v>65</v>
      </c>
      <c r="I862" s="6">
        <f t="shared" si="91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95"/>
        <v>43515.25</v>
      </c>
      <c r="O862" s="13">
        <f t="shared" si="96"/>
        <v>43525.25</v>
      </c>
      <c r="P862" t="b">
        <v>0</v>
      </c>
      <c r="Q862" t="b">
        <v>1</v>
      </c>
      <c r="R862" t="s">
        <v>65</v>
      </c>
      <c r="S862" s="8" t="str">
        <f t="shared" si="93"/>
        <v>technology</v>
      </c>
      <c r="T862" s="9" t="str">
        <f t="shared" si="97"/>
        <v>wearables</v>
      </c>
      <c r="V862" s="17">
        <f>IF(G862="successful",IF(H862&gt;='Statistical Analysis'!$D$16,"Outlier",0),0)</f>
        <v>0</v>
      </c>
      <c r="W862" s="17">
        <f>IF(G862="failed",IF(H862&gt;='Statistical Analysis'!$E$16,"Outlier",0),0)</f>
        <v>0</v>
      </c>
      <c r="Y862" s="25">
        <f>IF(G862="successful",((H862-'Statistical Analysis'!$D$4)/'Statistical Analysis'!$D$9),0)</f>
        <v>-0.62084948539422602</v>
      </c>
      <c r="Z862" s="14">
        <f>IF(G862="failed",((H862-'Statistical Analysis'!$E$4)/'Statistical Analysis'!$E$9),0)</f>
        <v>0</v>
      </c>
      <c r="AC862" s="17">
        <f t="shared" si="94"/>
        <v>0.33333333333333331</v>
      </c>
    </row>
    <row r="863" spans="1:29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92"/>
        <v>1.0587500000000001</v>
      </c>
      <c r="G863" t="s">
        <v>20</v>
      </c>
      <c r="H863">
        <v>163</v>
      </c>
      <c r="I863" s="6">
        <f t="shared" si="91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95"/>
        <v>40258.208333333336</v>
      </c>
      <c r="O863" s="13">
        <f t="shared" si="96"/>
        <v>40266.208333333336</v>
      </c>
      <c r="P863" t="b">
        <v>0</v>
      </c>
      <c r="Q863" t="b">
        <v>0</v>
      </c>
      <c r="R863" t="s">
        <v>33</v>
      </c>
      <c r="S863" s="8" t="str">
        <f t="shared" si="93"/>
        <v>theater</v>
      </c>
      <c r="T863" s="9" t="str">
        <f t="shared" si="97"/>
        <v>plays</v>
      </c>
      <c r="V863" s="17">
        <f>IF(G863="successful",IF(H863&gt;='Statistical Analysis'!$D$16,"Outlier",0),0)</f>
        <v>0</v>
      </c>
      <c r="W863" s="17">
        <f>IF(G863="failed",IF(H863&gt;='Statistical Analysis'!$E$16,"Outlier",0),0)</f>
        <v>0</v>
      </c>
      <c r="Y863" s="25">
        <f>IF(G863="successful",((H863-'Statistical Analysis'!$D$4)/'Statistical Analysis'!$D$9),0)</f>
        <v>-0.54345523584218591</v>
      </c>
      <c r="Z863" s="14">
        <f>IF(G863="failed",((H863-'Statistical Analysis'!$E$4)/'Statistical Analysis'!$E$9),0)</f>
        <v>0</v>
      </c>
      <c r="AC863" s="17">
        <f t="shared" si="94"/>
        <v>0.26666666666666666</v>
      </c>
    </row>
    <row r="864" spans="1:29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92"/>
        <v>1.8742857142857143</v>
      </c>
      <c r="G864" t="s">
        <v>20</v>
      </c>
      <c r="H864">
        <v>85</v>
      </c>
      <c r="I864" s="6">
        <f t="shared" si="91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95"/>
        <v>40756.208333333336</v>
      </c>
      <c r="O864" s="13">
        <f t="shared" si="96"/>
        <v>40760.208333333336</v>
      </c>
      <c r="P864" t="b">
        <v>0</v>
      </c>
      <c r="Q864" t="b">
        <v>0</v>
      </c>
      <c r="R864" t="s">
        <v>33</v>
      </c>
      <c r="S864" s="8" t="str">
        <f t="shared" si="93"/>
        <v>theater</v>
      </c>
      <c r="T864" s="9" t="str">
        <f t="shared" si="97"/>
        <v>plays</v>
      </c>
      <c r="V864" s="17">
        <f>IF(G864="successful",IF(H864&gt;='Statistical Analysis'!$D$16,"Outlier",0),0)</f>
        <v>0</v>
      </c>
      <c r="W864" s="17">
        <f>IF(G864="failed",IF(H864&gt;='Statistical Analysis'!$E$16,"Outlier",0),0)</f>
        <v>0</v>
      </c>
      <c r="Y864" s="25">
        <f>IF(G864="successful",((H864-'Statistical Analysis'!$D$4)/'Statistical Analysis'!$D$9),0)</f>
        <v>-0.60505474058768727</v>
      </c>
      <c r="Z864" s="14">
        <f>IF(G864="failed",((H864-'Statistical Analysis'!$E$4)/'Statistical Analysis'!$E$9),0)</f>
        <v>0</v>
      </c>
      <c r="AC864" s="17">
        <f t="shared" si="94"/>
        <v>0.13333333333333333</v>
      </c>
    </row>
    <row r="865" spans="1:29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92"/>
        <v>3.8678571428571429</v>
      </c>
      <c r="G865" t="s">
        <v>20</v>
      </c>
      <c r="H865">
        <v>217</v>
      </c>
      <c r="I865" s="6">
        <f t="shared" si="91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95"/>
        <v>42172.208333333328</v>
      </c>
      <c r="O865" s="13">
        <f t="shared" si="96"/>
        <v>42195.208333333328</v>
      </c>
      <c r="P865" t="b">
        <v>0</v>
      </c>
      <c r="Q865" t="b">
        <v>1</v>
      </c>
      <c r="R865" t="s">
        <v>269</v>
      </c>
      <c r="S865" s="8" t="str">
        <f t="shared" si="93"/>
        <v>film &amp; video</v>
      </c>
      <c r="T865" s="9" t="str">
        <f t="shared" si="97"/>
        <v>television</v>
      </c>
      <c r="V865" s="17">
        <f>IF(G865="successful",IF(H865&gt;='Statistical Analysis'!$D$16,"Outlier",0),0)</f>
        <v>0</v>
      </c>
      <c r="W865" s="17">
        <f>IF(G865="failed",IF(H865&gt;='Statistical Analysis'!$E$16,"Outlier",0),0)</f>
        <v>0</v>
      </c>
      <c r="Y865" s="25">
        <f>IF(G865="successful",((H865-'Statistical Analysis'!$D$4)/'Statistical Analysis'!$D$9),0)</f>
        <v>-0.50080942486453117</v>
      </c>
      <c r="Z865" s="14">
        <f>IF(G865="failed",((H865-'Statistical Analysis'!$E$4)/'Statistical Analysis'!$E$9),0)</f>
        <v>0</v>
      </c>
      <c r="AC865" s="17">
        <f t="shared" si="94"/>
        <v>0.76666666666666672</v>
      </c>
    </row>
    <row r="866" spans="1:29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92"/>
        <v>3.4707142857142856</v>
      </c>
      <c r="G866" t="s">
        <v>20</v>
      </c>
      <c r="H866">
        <v>150</v>
      </c>
      <c r="I866" s="6">
        <f t="shared" si="91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95"/>
        <v>42601.208333333328</v>
      </c>
      <c r="O866" s="13">
        <f t="shared" si="96"/>
        <v>42606.208333333328</v>
      </c>
      <c r="P866" t="b">
        <v>0</v>
      </c>
      <c r="Q866" t="b">
        <v>0</v>
      </c>
      <c r="R866" t="s">
        <v>100</v>
      </c>
      <c r="S866" s="8" t="str">
        <f t="shared" si="93"/>
        <v>film &amp; video</v>
      </c>
      <c r="T866" s="9" t="str">
        <f t="shared" si="97"/>
        <v>shorts</v>
      </c>
      <c r="V866" s="17">
        <f>IF(G866="successful",IF(H866&gt;='Statistical Analysis'!$D$16,"Outlier",0),0)</f>
        <v>0</v>
      </c>
      <c r="W866" s="17">
        <f>IF(G866="failed",IF(H866&gt;='Statistical Analysis'!$E$16,"Outlier",0),0)</f>
        <v>0</v>
      </c>
      <c r="Y866" s="25">
        <f>IF(G866="successful",((H866-'Statistical Analysis'!$D$4)/'Statistical Analysis'!$D$9),0)</f>
        <v>-0.55372181996643621</v>
      </c>
      <c r="Z866" s="14">
        <f>IF(G866="failed",((H866-'Statistical Analysis'!$E$4)/'Statistical Analysis'!$E$9),0)</f>
        <v>0</v>
      </c>
      <c r="AC866" s="17">
        <f t="shared" si="94"/>
        <v>0.16666666666666666</v>
      </c>
    </row>
    <row r="867" spans="1:29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92"/>
        <v>1.8582098765432098</v>
      </c>
      <c r="G867" t="s">
        <v>20</v>
      </c>
      <c r="H867">
        <v>3272</v>
      </c>
      <c r="I867" s="6">
        <f t="shared" si="91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95"/>
        <v>41897.208333333336</v>
      </c>
      <c r="O867" s="13">
        <f t="shared" si="96"/>
        <v>41906.208333333336</v>
      </c>
      <c r="P867" t="b">
        <v>0</v>
      </c>
      <c r="Q867" t="b">
        <v>0</v>
      </c>
      <c r="R867" t="s">
        <v>33</v>
      </c>
      <c r="S867" s="8" t="str">
        <f t="shared" si="93"/>
        <v>theater</v>
      </c>
      <c r="T867" s="9" t="str">
        <f t="shared" si="97"/>
        <v>plays</v>
      </c>
      <c r="V867" s="17" t="str">
        <f>IF(G867="successful",IF(H867&gt;='Statistical Analysis'!$D$16,"Outlier",0),0)</f>
        <v>Outlier</v>
      </c>
      <c r="W867" s="17">
        <f>IF(G867="failed",IF(H867&gt;='Statistical Analysis'!$E$16,"Outlier",0),0)</f>
        <v>0</v>
      </c>
      <c r="Y867" s="25">
        <f>IF(G867="successful",((H867-'Statistical Analysis'!$D$4)/'Statistical Analysis'!$D$9),0)</f>
        <v>1.9118378443342687</v>
      </c>
      <c r="Z867" s="14">
        <f>IF(G867="failed",((H867-'Statistical Analysis'!$E$4)/'Statistical Analysis'!$E$9),0)</f>
        <v>0</v>
      </c>
      <c r="AC867" s="17">
        <f t="shared" si="94"/>
        <v>0.3</v>
      </c>
    </row>
    <row r="868" spans="1:29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92"/>
        <v>0.43241247264770238</v>
      </c>
      <c r="G868" t="s">
        <v>74</v>
      </c>
      <c r="H868">
        <v>898</v>
      </c>
      <c r="I868" s="6">
        <f t="shared" si="91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95"/>
        <v>40671.208333333336</v>
      </c>
      <c r="O868" s="13">
        <f t="shared" si="96"/>
        <v>40672.208333333336</v>
      </c>
      <c r="P868" t="b">
        <v>0</v>
      </c>
      <c r="Q868" t="b">
        <v>0</v>
      </c>
      <c r="R868" t="s">
        <v>122</v>
      </c>
      <c r="S868" s="8" t="str">
        <f t="shared" si="93"/>
        <v>photography</v>
      </c>
      <c r="T868" s="9" t="str">
        <f t="shared" si="97"/>
        <v>photography books</v>
      </c>
      <c r="V868" s="17">
        <f>IF(G868="successful",IF(H868&gt;='Statistical Analysis'!$D$16,"Outlier",0),0)</f>
        <v>0</v>
      </c>
      <c r="W868" s="17">
        <f>IF(G868="failed",IF(H868&gt;='Statistical Analysis'!$E$16,"Outlier",0),0)</f>
        <v>0</v>
      </c>
      <c r="Y868" s="25">
        <f>IF(G868="successful",((H868-'Statistical Analysis'!$D$4)/'Statistical Analysis'!$D$9),0)</f>
        <v>0</v>
      </c>
      <c r="Z868" s="14">
        <f>IF(G868="failed",((H868-'Statistical Analysis'!$E$4)/'Statistical Analysis'!$E$9),0)</f>
        <v>0</v>
      </c>
      <c r="AC868" s="17">
        <f t="shared" si="94"/>
        <v>3.3333333333333333E-2</v>
      </c>
    </row>
    <row r="869" spans="1:29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92"/>
        <v>1.6243749999999999</v>
      </c>
      <c r="G869" t="s">
        <v>20</v>
      </c>
      <c r="H869">
        <v>300</v>
      </c>
      <c r="I869" s="6">
        <f t="shared" si="91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95"/>
        <v>43382.208333333328</v>
      </c>
      <c r="O869" s="13">
        <f t="shared" si="96"/>
        <v>43388.208333333328</v>
      </c>
      <c r="P869" t="b">
        <v>0</v>
      </c>
      <c r="Q869" t="b">
        <v>0</v>
      </c>
      <c r="R869" t="s">
        <v>17</v>
      </c>
      <c r="S869" s="8" t="str">
        <f t="shared" si="93"/>
        <v>food</v>
      </c>
      <c r="T869" s="9" t="str">
        <f t="shared" si="97"/>
        <v>food trucks</v>
      </c>
      <c r="V869" s="17">
        <f>IF(G869="successful",IF(H869&gt;='Statistical Analysis'!$D$16,"Outlier",0),0)</f>
        <v>0</v>
      </c>
      <c r="W869" s="17">
        <f>IF(G869="failed",IF(H869&gt;='Statistical Analysis'!$E$16,"Outlier",0),0)</f>
        <v>0</v>
      </c>
      <c r="Y869" s="25">
        <f>IF(G869="successful",((H869-'Statistical Analysis'!$D$4)/'Statistical Analysis'!$D$9),0)</f>
        <v>-0.43526123391739524</v>
      </c>
      <c r="Z869" s="14">
        <f>IF(G869="failed",((H869-'Statistical Analysis'!$E$4)/'Statistical Analysis'!$E$9),0)</f>
        <v>0</v>
      </c>
      <c r="AC869" s="17">
        <f t="shared" si="94"/>
        <v>0.2</v>
      </c>
    </row>
    <row r="870" spans="1:29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92"/>
        <v>1.8484285714285715</v>
      </c>
      <c r="G870" t="s">
        <v>20</v>
      </c>
      <c r="H870">
        <v>126</v>
      </c>
      <c r="I870" s="6">
        <f t="shared" si="91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95"/>
        <v>41559.208333333336</v>
      </c>
      <c r="O870" s="13">
        <f t="shared" si="96"/>
        <v>41570.208333333336</v>
      </c>
      <c r="P870" t="b">
        <v>0</v>
      </c>
      <c r="Q870" t="b">
        <v>0</v>
      </c>
      <c r="R870" t="s">
        <v>33</v>
      </c>
      <c r="S870" s="8" t="str">
        <f t="shared" si="93"/>
        <v>theater</v>
      </c>
      <c r="T870" s="9" t="str">
        <f t="shared" si="97"/>
        <v>plays</v>
      </c>
      <c r="V870" s="17">
        <f>IF(G870="successful",IF(H870&gt;='Statistical Analysis'!$D$16,"Outlier",0),0)</f>
        <v>0</v>
      </c>
      <c r="W870" s="17">
        <f>IF(G870="failed",IF(H870&gt;='Statistical Analysis'!$E$16,"Outlier",0),0)</f>
        <v>0</v>
      </c>
      <c r="Y870" s="25">
        <f>IF(G870="successful",((H870-'Statistical Analysis'!$D$4)/'Statistical Analysis'!$D$9),0)</f>
        <v>-0.57267551373428272</v>
      </c>
      <c r="Z870" s="14">
        <f>IF(G870="failed",((H870-'Statistical Analysis'!$E$4)/'Statistical Analysis'!$E$9),0)</f>
        <v>0</v>
      </c>
      <c r="AC870" s="17">
        <f t="shared" si="94"/>
        <v>0.36666666666666664</v>
      </c>
    </row>
    <row r="871" spans="1:29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92"/>
        <v>0.23703520691785052</v>
      </c>
      <c r="G871" t="s">
        <v>14</v>
      </c>
      <c r="H871">
        <v>526</v>
      </c>
      <c r="I871" s="6">
        <f t="shared" si="91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95"/>
        <v>40350.208333333336</v>
      </c>
      <c r="O871" s="13">
        <f t="shared" si="96"/>
        <v>40364.208333333336</v>
      </c>
      <c r="P871" t="b">
        <v>0</v>
      </c>
      <c r="Q871" t="b">
        <v>0</v>
      </c>
      <c r="R871" t="s">
        <v>53</v>
      </c>
      <c r="S871" s="8" t="str">
        <f t="shared" si="93"/>
        <v>film &amp; video</v>
      </c>
      <c r="T871" s="9" t="str">
        <f t="shared" si="97"/>
        <v>drama</v>
      </c>
      <c r="V871" s="17">
        <f>IF(G871="successful",IF(H871&gt;='Statistical Analysis'!$D$16,"Outlier",0),0)</f>
        <v>0</v>
      </c>
      <c r="W871" s="17">
        <f>IF(G871="failed",IF(H871&gt;='Statistical Analysis'!$E$16,"Outlier",0),0)</f>
        <v>0</v>
      </c>
      <c r="Y871" s="25">
        <f>IF(G871="successful",((H871-'Statistical Analysis'!$D$4)/'Statistical Analysis'!$D$9),0)</f>
        <v>0</v>
      </c>
      <c r="Z871" s="14">
        <f>IF(G871="failed",((H871-'Statistical Analysis'!$E$4)/'Statistical Analysis'!$E$9),0)</f>
        <v>-6.2100211990867696E-2</v>
      </c>
      <c r="AC871" s="17">
        <f t="shared" si="94"/>
        <v>0.46666666666666667</v>
      </c>
    </row>
    <row r="872" spans="1:29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92"/>
        <v>0.89870129870129867</v>
      </c>
      <c r="G872" t="s">
        <v>14</v>
      </c>
      <c r="H872">
        <v>121</v>
      </c>
      <c r="I872" s="6">
        <f t="shared" si="91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95"/>
        <v>42240.208333333328</v>
      </c>
      <c r="O872" s="13">
        <f t="shared" si="96"/>
        <v>42265.208333333328</v>
      </c>
      <c r="P872" t="b">
        <v>0</v>
      </c>
      <c r="Q872" t="b">
        <v>0</v>
      </c>
      <c r="R872" t="s">
        <v>33</v>
      </c>
      <c r="S872" s="8" t="str">
        <f t="shared" si="93"/>
        <v>theater</v>
      </c>
      <c r="T872" s="9" t="str">
        <f t="shared" si="97"/>
        <v>plays</v>
      </c>
      <c r="V872" s="17">
        <f>IF(G872="successful",IF(H872&gt;='Statistical Analysis'!$D$16,"Outlier",0),0)</f>
        <v>0</v>
      </c>
      <c r="W872" s="17">
        <f>IF(G872="failed",IF(H872&gt;='Statistical Analysis'!$E$16,"Outlier",0),0)</f>
        <v>0</v>
      </c>
      <c r="Y872" s="25">
        <f>IF(G872="successful",((H872-'Statistical Analysis'!$D$4)/'Statistical Analysis'!$D$9),0)</f>
        <v>0</v>
      </c>
      <c r="Z872" s="14">
        <f>IF(G872="failed",((H872-'Statistical Analysis'!$E$4)/'Statistical Analysis'!$E$9),0)</f>
        <v>-0.48398100699979446</v>
      </c>
      <c r="AC872" s="17">
        <f t="shared" si="94"/>
        <v>0.83333333333333337</v>
      </c>
    </row>
    <row r="873" spans="1:29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92"/>
        <v>2.7260419580419581</v>
      </c>
      <c r="G873" t="s">
        <v>20</v>
      </c>
      <c r="H873">
        <v>2320</v>
      </c>
      <c r="I873" s="6">
        <f t="shared" si="91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95"/>
        <v>43040.208333333328</v>
      </c>
      <c r="O873" s="13">
        <f t="shared" si="96"/>
        <v>43058.25</v>
      </c>
      <c r="P873" t="b">
        <v>0</v>
      </c>
      <c r="Q873" t="b">
        <v>1</v>
      </c>
      <c r="R873" t="s">
        <v>33</v>
      </c>
      <c r="S873" s="8" t="str">
        <f t="shared" si="93"/>
        <v>theater</v>
      </c>
      <c r="T873" s="9" t="str">
        <f t="shared" si="97"/>
        <v>plays</v>
      </c>
      <c r="V873" s="17">
        <f>IF(G873="successful",IF(H873&gt;='Statistical Analysis'!$D$16,"Outlier",0),0)</f>
        <v>0</v>
      </c>
      <c r="W873" s="17">
        <f>IF(G873="failed",IF(H873&gt;='Statistical Analysis'!$E$16,"Outlier",0),0)</f>
        <v>0</v>
      </c>
      <c r="Y873" s="25">
        <f>IF(G873="successful",((H873-'Statistical Analysis'!$D$4)/'Statistical Analysis'!$D$9),0)</f>
        <v>1.1600079915430226</v>
      </c>
      <c r="Z873" s="14">
        <f>IF(G873="failed",((H873-'Statistical Analysis'!$E$4)/'Statistical Analysis'!$E$9),0)</f>
        <v>0</v>
      </c>
      <c r="AC873" s="17">
        <f t="shared" si="94"/>
        <v>0.60138888888905062</v>
      </c>
    </row>
    <row r="874" spans="1:29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92"/>
        <v>1.7004255319148935</v>
      </c>
      <c r="G874" t="s">
        <v>20</v>
      </c>
      <c r="H874">
        <v>81</v>
      </c>
      <c r="I874" s="6">
        <f t="shared" si="91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95"/>
        <v>43346.208333333328</v>
      </c>
      <c r="O874" s="13">
        <f t="shared" si="96"/>
        <v>43351.208333333328</v>
      </c>
      <c r="P874" t="b">
        <v>0</v>
      </c>
      <c r="Q874" t="b">
        <v>0</v>
      </c>
      <c r="R874" t="s">
        <v>474</v>
      </c>
      <c r="S874" s="8" t="str">
        <f t="shared" si="93"/>
        <v>film &amp; video</v>
      </c>
      <c r="T874" s="9" t="str">
        <f t="shared" si="97"/>
        <v>science fiction</v>
      </c>
      <c r="V874" s="17">
        <f>IF(G874="successful",IF(H874&gt;='Statistical Analysis'!$D$16,"Outlier",0),0)</f>
        <v>0</v>
      </c>
      <c r="W874" s="17">
        <f>IF(G874="failed",IF(H874&gt;='Statistical Analysis'!$E$16,"Outlier",0),0)</f>
        <v>0</v>
      </c>
      <c r="Y874" s="25">
        <f>IF(G874="successful",((H874-'Statistical Analysis'!$D$4)/'Statistical Analysis'!$D$9),0)</f>
        <v>-0.60821368954899502</v>
      </c>
      <c r="Z874" s="14">
        <f>IF(G874="failed",((H874-'Statistical Analysis'!$E$4)/'Statistical Analysis'!$E$9),0)</f>
        <v>0</v>
      </c>
      <c r="AC874" s="17">
        <f t="shared" si="94"/>
        <v>0.16666666666666666</v>
      </c>
    </row>
    <row r="875" spans="1:29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92"/>
        <v>1.8828503562945369</v>
      </c>
      <c r="G875" t="s">
        <v>20</v>
      </c>
      <c r="H875">
        <v>1887</v>
      </c>
      <c r="I875" s="6">
        <f t="shared" si="91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95"/>
        <v>41647.25</v>
      </c>
      <c r="O875" s="13">
        <f t="shared" si="96"/>
        <v>41652.25</v>
      </c>
      <c r="P875" t="b">
        <v>0</v>
      </c>
      <c r="Q875" t="b">
        <v>0</v>
      </c>
      <c r="R875" t="s">
        <v>122</v>
      </c>
      <c r="S875" s="8" t="str">
        <f t="shared" si="93"/>
        <v>photography</v>
      </c>
      <c r="T875" s="9" t="str">
        <f t="shared" si="97"/>
        <v>photography books</v>
      </c>
      <c r="V875" s="17">
        <f>IF(G875="successful",IF(H875&gt;='Statistical Analysis'!$D$16,"Outlier",0),0)</f>
        <v>0</v>
      </c>
      <c r="W875" s="17">
        <f>IF(G875="failed",IF(H875&gt;='Statistical Analysis'!$E$16,"Outlier",0),0)</f>
        <v>0</v>
      </c>
      <c r="Y875" s="25">
        <f>IF(G875="successful",((H875-'Statistical Analysis'!$D$4)/'Statistical Analysis'!$D$9),0)</f>
        <v>0.81805176648145772</v>
      </c>
      <c r="Z875" s="14">
        <f>IF(G875="failed",((H875-'Statistical Analysis'!$E$4)/'Statistical Analysis'!$E$9),0)</f>
        <v>0</v>
      </c>
      <c r="AC875" s="17">
        <f t="shared" si="94"/>
        <v>0.16666666666666666</v>
      </c>
    </row>
    <row r="876" spans="1:29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92"/>
        <v>3.4693532338308457</v>
      </c>
      <c r="G876" t="s">
        <v>20</v>
      </c>
      <c r="H876">
        <v>4358</v>
      </c>
      <c r="I876" s="6">
        <f t="shared" si="91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95"/>
        <v>40291.208333333336</v>
      </c>
      <c r="O876" s="13">
        <f t="shared" si="96"/>
        <v>40329.208333333336</v>
      </c>
      <c r="P876" t="b">
        <v>0</v>
      </c>
      <c r="Q876" t="b">
        <v>1</v>
      </c>
      <c r="R876" t="s">
        <v>122</v>
      </c>
      <c r="S876" s="8" t="str">
        <f t="shared" si="93"/>
        <v>photography</v>
      </c>
      <c r="T876" s="9" t="str">
        <f t="shared" si="97"/>
        <v>photography books</v>
      </c>
      <c r="V876" s="17" t="str">
        <f>IF(G876="successful",IF(H876&gt;='Statistical Analysis'!$D$16,"Outlier",0),0)</f>
        <v>Outlier</v>
      </c>
      <c r="W876" s="17">
        <f>IF(G876="failed",IF(H876&gt;='Statistical Analysis'!$E$16,"Outlier",0),0)</f>
        <v>0</v>
      </c>
      <c r="Y876" s="25">
        <f>IF(G876="successful",((H876-'Statistical Analysis'!$D$4)/'Statistical Analysis'!$D$9),0)</f>
        <v>2.769492487329325</v>
      </c>
      <c r="Z876" s="14">
        <f>IF(G876="failed",((H876-'Statistical Analysis'!$E$4)/'Statistical Analysis'!$E$9),0)</f>
        <v>0</v>
      </c>
      <c r="AC876" s="17">
        <f t="shared" si="94"/>
        <v>1.2666666666666666</v>
      </c>
    </row>
    <row r="877" spans="1:29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92"/>
        <v>0.6917721518987342</v>
      </c>
      <c r="G877" t="s">
        <v>14</v>
      </c>
      <c r="H877">
        <v>67</v>
      </c>
      <c r="I877" s="6">
        <f t="shared" si="91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95"/>
        <v>40556.25</v>
      </c>
      <c r="O877" s="13">
        <f t="shared" si="96"/>
        <v>40557.25</v>
      </c>
      <c r="P877" t="b">
        <v>0</v>
      </c>
      <c r="Q877" t="b">
        <v>0</v>
      </c>
      <c r="R877" t="s">
        <v>23</v>
      </c>
      <c r="S877" s="8" t="str">
        <f t="shared" si="93"/>
        <v>music</v>
      </c>
      <c r="T877" s="9" t="str">
        <f t="shared" si="97"/>
        <v>rock</v>
      </c>
      <c r="V877" s="17">
        <f>IF(G877="successful",IF(H877&gt;='Statistical Analysis'!$D$16,"Outlier",0),0)</f>
        <v>0</v>
      </c>
      <c r="W877" s="17">
        <f>IF(G877="failed",IF(H877&gt;='Statistical Analysis'!$E$16,"Outlier",0),0)</f>
        <v>0</v>
      </c>
      <c r="Y877" s="25">
        <f>IF(G877="successful",((H877-'Statistical Analysis'!$D$4)/'Statistical Analysis'!$D$9),0)</f>
        <v>0</v>
      </c>
      <c r="Z877" s="14">
        <f>IF(G877="failed",((H877-'Statistical Analysis'!$E$4)/'Statistical Analysis'!$E$9),0)</f>
        <v>-0.54023177966765135</v>
      </c>
      <c r="AC877" s="17">
        <f t="shared" si="94"/>
        <v>3.3333333333333333E-2</v>
      </c>
    </row>
    <row r="878" spans="1:29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92"/>
        <v>0.25433734939759034</v>
      </c>
      <c r="G878" t="s">
        <v>14</v>
      </c>
      <c r="H878">
        <v>57</v>
      </c>
      <c r="I878" s="6">
        <f t="shared" si="91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95"/>
        <v>43624.208333333328</v>
      </c>
      <c r="O878" s="13">
        <f t="shared" si="96"/>
        <v>43648.208333333328</v>
      </c>
      <c r="P878" t="b">
        <v>0</v>
      </c>
      <c r="Q878" t="b">
        <v>0</v>
      </c>
      <c r="R878" t="s">
        <v>122</v>
      </c>
      <c r="S878" s="8" t="str">
        <f t="shared" si="93"/>
        <v>photography</v>
      </c>
      <c r="T878" s="9" t="str">
        <f t="shared" si="97"/>
        <v>photography books</v>
      </c>
      <c r="V878" s="17">
        <f>IF(G878="successful",IF(H878&gt;='Statistical Analysis'!$D$16,"Outlier",0),0)</f>
        <v>0</v>
      </c>
      <c r="W878" s="17">
        <f>IF(G878="failed",IF(H878&gt;='Statistical Analysis'!$E$16,"Outlier",0),0)</f>
        <v>0</v>
      </c>
      <c r="Y878" s="25">
        <f>IF(G878="successful",((H878-'Statistical Analysis'!$D$4)/'Statistical Analysis'!$D$9),0)</f>
        <v>0</v>
      </c>
      <c r="Z878" s="14">
        <f>IF(G878="failed",((H878-'Statistical Analysis'!$E$4)/'Statistical Analysis'!$E$9),0)</f>
        <v>-0.55064858942095818</v>
      </c>
      <c r="AC878" s="17">
        <f t="shared" si="94"/>
        <v>0.8</v>
      </c>
    </row>
    <row r="879" spans="1:29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92"/>
        <v>0.77400977995110021</v>
      </c>
      <c r="G879" t="s">
        <v>14</v>
      </c>
      <c r="H879">
        <v>1229</v>
      </c>
      <c r="I879" s="6">
        <f t="shared" si="91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95"/>
        <v>42577.208333333328</v>
      </c>
      <c r="O879" s="13">
        <f t="shared" si="96"/>
        <v>42578.208333333328</v>
      </c>
      <c r="P879" t="b">
        <v>0</v>
      </c>
      <c r="Q879" t="b">
        <v>0</v>
      </c>
      <c r="R879" t="s">
        <v>17</v>
      </c>
      <c r="S879" s="8" t="str">
        <f t="shared" si="93"/>
        <v>food</v>
      </c>
      <c r="T879" s="9" t="str">
        <f t="shared" si="97"/>
        <v>food trucks</v>
      </c>
      <c r="V879" s="17">
        <f>IF(G879="successful",IF(H879&gt;='Statistical Analysis'!$D$16,"Outlier",0),0)</f>
        <v>0</v>
      </c>
      <c r="W879" s="17">
        <f>IF(G879="failed",IF(H879&gt;='Statistical Analysis'!$E$16,"Outlier",0),0)</f>
        <v>0</v>
      </c>
      <c r="Y879" s="25">
        <f>IF(G879="successful",((H879-'Statistical Analysis'!$D$4)/'Statistical Analysis'!$D$9),0)</f>
        <v>0</v>
      </c>
      <c r="Z879" s="14">
        <f>IF(G879="failed",((H879-'Statistical Analysis'!$E$4)/'Statistical Analysis'!$E$9),0)</f>
        <v>0.67020151366660274</v>
      </c>
      <c r="AC879" s="17">
        <f t="shared" si="94"/>
        <v>3.3333333333333333E-2</v>
      </c>
    </row>
    <row r="880" spans="1:29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92"/>
        <v>0.37481481481481482</v>
      </c>
      <c r="G880" t="s">
        <v>14</v>
      </c>
      <c r="H880">
        <v>12</v>
      </c>
      <c r="I880" s="6">
        <f t="shared" si="91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95"/>
        <v>43845.25</v>
      </c>
      <c r="O880" s="13">
        <f t="shared" si="96"/>
        <v>43869.25</v>
      </c>
      <c r="P880" t="b">
        <v>0</v>
      </c>
      <c r="Q880" t="b">
        <v>0</v>
      </c>
      <c r="R880" t="s">
        <v>148</v>
      </c>
      <c r="S880" s="8" t="str">
        <f t="shared" si="93"/>
        <v>music</v>
      </c>
      <c r="T880" s="9" t="str">
        <f t="shared" si="97"/>
        <v>metal</v>
      </c>
      <c r="V880" s="17">
        <f>IF(G880="successful",IF(H880&gt;='Statistical Analysis'!$D$16,"Outlier",0),0)</f>
        <v>0</v>
      </c>
      <c r="W880" s="17">
        <f>IF(G880="failed",IF(H880&gt;='Statistical Analysis'!$E$16,"Outlier",0),0)</f>
        <v>0</v>
      </c>
      <c r="Y880" s="25">
        <f>IF(G880="successful",((H880-'Statistical Analysis'!$D$4)/'Statistical Analysis'!$D$9),0)</f>
        <v>0</v>
      </c>
      <c r="Z880" s="14">
        <f>IF(G880="failed",((H880-'Statistical Analysis'!$E$4)/'Statistical Analysis'!$E$9),0)</f>
        <v>-0.59752423331083893</v>
      </c>
      <c r="AC880" s="17">
        <f t="shared" si="94"/>
        <v>0.8</v>
      </c>
    </row>
    <row r="881" spans="1:29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92"/>
        <v>5.4379999999999997</v>
      </c>
      <c r="G881" t="s">
        <v>20</v>
      </c>
      <c r="H881">
        <v>53</v>
      </c>
      <c r="I881" s="6">
        <f t="shared" si="91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95"/>
        <v>42788.25</v>
      </c>
      <c r="O881" s="13">
        <f t="shared" si="96"/>
        <v>42797.25</v>
      </c>
      <c r="P881" t="b">
        <v>0</v>
      </c>
      <c r="Q881" t="b">
        <v>0</v>
      </c>
      <c r="R881" t="s">
        <v>68</v>
      </c>
      <c r="S881" s="8" t="str">
        <f t="shared" si="93"/>
        <v>publishing</v>
      </c>
      <c r="T881" s="9" t="str">
        <f t="shared" si="97"/>
        <v>nonfiction</v>
      </c>
      <c r="V881" s="17">
        <f>IF(G881="successful",IF(H881&gt;='Statistical Analysis'!$D$16,"Outlier",0),0)</f>
        <v>0</v>
      </c>
      <c r="W881" s="17">
        <f>IF(G881="failed",IF(H881&gt;='Statistical Analysis'!$E$16,"Outlier",0),0)</f>
        <v>0</v>
      </c>
      <c r="Y881" s="25">
        <f>IF(G881="successful",((H881-'Statistical Analysis'!$D$4)/'Statistical Analysis'!$D$9),0)</f>
        <v>-0.63032633227814927</v>
      </c>
      <c r="Z881" s="14">
        <f>IF(G881="failed",((H881-'Statistical Analysis'!$E$4)/'Statistical Analysis'!$E$9),0)</f>
        <v>0</v>
      </c>
      <c r="AC881" s="17">
        <f t="shared" si="94"/>
        <v>0.3</v>
      </c>
    </row>
    <row r="882" spans="1:29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92"/>
        <v>2.2852189349112426</v>
      </c>
      <c r="G882" t="s">
        <v>20</v>
      </c>
      <c r="H882">
        <v>2414</v>
      </c>
      <c r="I882" s="6">
        <f t="shared" si="91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95"/>
        <v>43667.208333333328</v>
      </c>
      <c r="O882" s="13">
        <f t="shared" si="96"/>
        <v>43669.208333333328</v>
      </c>
      <c r="P882" t="b">
        <v>0</v>
      </c>
      <c r="Q882" t="b">
        <v>0</v>
      </c>
      <c r="R882" t="s">
        <v>50</v>
      </c>
      <c r="S882" s="8" t="str">
        <f t="shared" si="93"/>
        <v>music</v>
      </c>
      <c r="T882" s="9" t="str">
        <f t="shared" si="97"/>
        <v>electric music</v>
      </c>
      <c r="V882" s="17">
        <f>IF(G882="successful",IF(H882&gt;='Statistical Analysis'!$D$16,"Outlier",0),0)</f>
        <v>0</v>
      </c>
      <c r="W882" s="17">
        <f>IF(G882="failed",IF(H882&gt;='Statistical Analysis'!$E$16,"Outlier",0),0)</f>
        <v>0</v>
      </c>
      <c r="Y882" s="25">
        <f>IF(G882="successful",((H882-'Statistical Analysis'!$D$4)/'Statistical Analysis'!$D$9),0)</f>
        <v>1.2342432921337547</v>
      </c>
      <c r="Z882" s="14">
        <f>IF(G882="failed",((H882-'Statistical Analysis'!$E$4)/'Statistical Analysis'!$E$9),0)</f>
        <v>0</v>
      </c>
      <c r="AC882" s="17">
        <f t="shared" si="94"/>
        <v>6.6666666666666666E-2</v>
      </c>
    </row>
    <row r="883" spans="1:29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92"/>
        <v>0.38948339483394834</v>
      </c>
      <c r="G883" t="s">
        <v>14</v>
      </c>
      <c r="H883">
        <v>452</v>
      </c>
      <c r="I883" s="6">
        <f t="shared" si="91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95"/>
        <v>42194.208333333328</v>
      </c>
      <c r="O883" s="13">
        <f t="shared" si="96"/>
        <v>42223.208333333328</v>
      </c>
      <c r="P883" t="b">
        <v>0</v>
      </c>
      <c r="Q883" t="b">
        <v>1</v>
      </c>
      <c r="R883" t="s">
        <v>33</v>
      </c>
      <c r="S883" s="8" t="str">
        <f t="shared" si="93"/>
        <v>theater</v>
      </c>
      <c r="T883" s="9" t="str">
        <f t="shared" si="97"/>
        <v>plays</v>
      </c>
      <c r="V883" s="17">
        <f>IF(G883="successful",IF(H883&gt;='Statistical Analysis'!$D$16,"Outlier",0),0)</f>
        <v>0</v>
      </c>
      <c r="W883" s="17">
        <f>IF(G883="failed",IF(H883&gt;='Statistical Analysis'!$E$16,"Outlier",0),0)</f>
        <v>0</v>
      </c>
      <c r="Y883" s="25">
        <f>IF(G883="successful",((H883-'Statistical Analysis'!$D$4)/'Statistical Analysis'!$D$9),0)</f>
        <v>0</v>
      </c>
      <c r="Z883" s="14">
        <f>IF(G883="failed",((H883-'Statistical Analysis'!$E$4)/'Statistical Analysis'!$E$9),0)</f>
        <v>-0.13918460416533826</v>
      </c>
      <c r="AC883" s="17">
        <f t="shared" si="94"/>
        <v>0.96666666666666667</v>
      </c>
    </row>
    <row r="884" spans="1:29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92"/>
        <v>3.7</v>
      </c>
      <c r="G884" t="s">
        <v>20</v>
      </c>
      <c r="H884">
        <v>80</v>
      </c>
      <c r="I884" s="6">
        <f t="shared" si="91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95"/>
        <v>42025.25</v>
      </c>
      <c r="O884" s="13">
        <f t="shared" si="96"/>
        <v>42029.25</v>
      </c>
      <c r="P884" t="b">
        <v>0</v>
      </c>
      <c r="Q884" t="b">
        <v>0</v>
      </c>
      <c r="R884" t="s">
        <v>33</v>
      </c>
      <c r="S884" s="8" t="str">
        <f t="shared" si="93"/>
        <v>theater</v>
      </c>
      <c r="T884" s="9" t="str">
        <f t="shared" si="97"/>
        <v>plays</v>
      </c>
      <c r="V884" s="17">
        <f>IF(G884="successful",IF(H884&gt;='Statistical Analysis'!$D$16,"Outlier",0),0)</f>
        <v>0</v>
      </c>
      <c r="W884" s="17">
        <f>IF(G884="failed",IF(H884&gt;='Statistical Analysis'!$E$16,"Outlier",0),0)</f>
        <v>0</v>
      </c>
      <c r="Y884" s="25">
        <f>IF(G884="successful",((H884-'Statistical Analysis'!$D$4)/'Statistical Analysis'!$D$9),0)</f>
        <v>-0.60900342678932196</v>
      </c>
      <c r="Z884" s="14">
        <f>IF(G884="failed",((H884-'Statistical Analysis'!$E$4)/'Statistical Analysis'!$E$9),0)</f>
        <v>0</v>
      </c>
      <c r="AC884" s="17">
        <f t="shared" si="94"/>
        <v>0.13333333333333333</v>
      </c>
    </row>
    <row r="885" spans="1:29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92"/>
        <v>2.3791176470588233</v>
      </c>
      <c r="G885" t="s">
        <v>20</v>
      </c>
      <c r="H885">
        <v>193</v>
      </c>
      <c r="I885" s="6">
        <f t="shared" si="91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95"/>
        <v>40323.208333333336</v>
      </c>
      <c r="O885" s="13">
        <f t="shared" si="96"/>
        <v>40359.208333333336</v>
      </c>
      <c r="P885" t="b">
        <v>0</v>
      </c>
      <c r="Q885" t="b">
        <v>0</v>
      </c>
      <c r="R885" t="s">
        <v>100</v>
      </c>
      <c r="S885" s="8" t="str">
        <f t="shared" si="93"/>
        <v>film &amp; video</v>
      </c>
      <c r="T885" s="9" t="str">
        <f t="shared" si="97"/>
        <v>shorts</v>
      </c>
      <c r="V885" s="17">
        <f>IF(G885="successful",IF(H885&gt;='Statistical Analysis'!$D$16,"Outlier",0),0)</f>
        <v>0</v>
      </c>
      <c r="W885" s="17">
        <f>IF(G885="failed",IF(H885&gt;='Statistical Analysis'!$E$16,"Outlier",0),0)</f>
        <v>0</v>
      </c>
      <c r="Y885" s="25">
        <f>IF(G885="successful",((H885-'Statistical Analysis'!$D$4)/'Statistical Analysis'!$D$9),0)</f>
        <v>-0.51976311863237779</v>
      </c>
      <c r="Z885" s="14">
        <f>IF(G885="failed",((H885-'Statistical Analysis'!$E$4)/'Statistical Analysis'!$E$9),0)</f>
        <v>0</v>
      </c>
      <c r="AC885" s="17">
        <f t="shared" si="94"/>
        <v>1.2</v>
      </c>
    </row>
    <row r="886" spans="1:29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92"/>
        <v>0.64036299765807958</v>
      </c>
      <c r="G886" t="s">
        <v>14</v>
      </c>
      <c r="H886">
        <v>1886</v>
      </c>
      <c r="I886" s="6">
        <f t="shared" si="91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95"/>
        <v>41763.208333333336</v>
      </c>
      <c r="O886" s="13">
        <f t="shared" si="96"/>
        <v>41765.208333333336</v>
      </c>
      <c r="P886" t="b">
        <v>0</v>
      </c>
      <c r="Q886" t="b">
        <v>1</v>
      </c>
      <c r="R886" t="s">
        <v>33</v>
      </c>
      <c r="S886" s="8" t="str">
        <f t="shared" si="93"/>
        <v>theater</v>
      </c>
      <c r="T886" s="9" t="str">
        <f t="shared" si="97"/>
        <v>plays</v>
      </c>
      <c r="V886" s="17">
        <f>IF(G886="successful",IF(H886&gt;='Statistical Analysis'!$D$16,"Outlier",0),0)</f>
        <v>0</v>
      </c>
      <c r="W886" s="17">
        <f>IF(G886="failed",IF(H886&gt;='Statistical Analysis'!$E$16,"Outlier",0),0)</f>
        <v>0</v>
      </c>
      <c r="Y886" s="25">
        <f>IF(G886="successful",((H886-'Statistical Analysis'!$D$4)/'Statistical Analysis'!$D$9),0)</f>
        <v>0</v>
      </c>
      <c r="Z886" s="14">
        <f>IF(G886="failed",((H886-'Statistical Analysis'!$E$4)/'Statistical Analysis'!$E$9),0)</f>
        <v>1.3545859144588617</v>
      </c>
      <c r="AC886" s="17">
        <f t="shared" si="94"/>
        <v>6.6666666666666666E-2</v>
      </c>
    </row>
    <row r="887" spans="1:29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92"/>
        <v>1.1827777777777777</v>
      </c>
      <c r="G887" t="s">
        <v>20</v>
      </c>
      <c r="H887">
        <v>52</v>
      </c>
      <c r="I887" s="6">
        <f t="shared" si="91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95"/>
        <v>40335.208333333336</v>
      </c>
      <c r="O887" s="13">
        <f t="shared" si="96"/>
        <v>40373.208333333336</v>
      </c>
      <c r="P887" t="b">
        <v>0</v>
      </c>
      <c r="Q887" t="b">
        <v>0</v>
      </c>
      <c r="R887" t="s">
        <v>33</v>
      </c>
      <c r="S887" s="8" t="str">
        <f t="shared" si="93"/>
        <v>theater</v>
      </c>
      <c r="T887" s="9" t="str">
        <f t="shared" si="97"/>
        <v>plays</v>
      </c>
      <c r="V887" s="17">
        <f>IF(G887="successful",IF(H887&gt;='Statistical Analysis'!$D$16,"Outlier",0),0)</f>
        <v>0</v>
      </c>
      <c r="W887" s="17">
        <f>IF(G887="failed",IF(H887&gt;='Statistical Analysis'!$E$16,"Outlier",0),0)</f>
        <v>0</v>
      </c>
      <c r="Y887" s="25">
        <f>IF(G887="successful",((H887-'Statistical Analysis'!$D$4)/'Statistical Analysis'!$D$9),0)</f>
        <v>-0.63111606951847621</v>
      </c>
      <c r="Z887" s="14">
        <f>IF(G887="failed",((H887-'Statistical Analysis'!$E$4)/'Statistical Analysis'!$E$9),0)</f>
        <v>0</v>
      </c>
      <c r="AC887" s="17">
        <f t="shared" si="94"/>
        <v>1.2666666666666666</v>
      </c>
    </row>
    <row r="888" spans="1:29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92"/>
        <v>0.84824037184594958</v>
      </c>
      <c r="G888" t="s">
        <v>14</v>
      </c>
      <c r="H888">
        <v>1825</v>
      </c>
      <c r="I888" s="6">
        <f t="shared" si="91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95"/>
        <v>40416.208333333336</v>
      </c>
      <c r="O888" s="13">
        <f t="shared" si="96"/>
        <v>40434.208333333336</v>
      </c>
      <c r="P888" t="b">
        <v>0</v>
      </c>
      <c r="Q888" t="b">
        <v>0</v>
      </c>
      <c r="R888" t="s">
        <v>60</v>
      </c>
      <c r="S888" s="8" t="str">
        <f t="shared" si="93"/>
        <v>music</v>
      </c>
      <c r="T888" s="9" t="str">
        <f t="shared" si="97"/>
        <v>indie rock</v>
      </c>
      <c r="V888" s="17">
        <f>IF(G888="successful",IF(H888&gt;='Statistical Analysis'!$D$16,"Outlier",0),0)</f>
        <v>0</v>
      </c>
      <c r="W888" s="17">
        <f>IF(G888="failed",IF(H888&gt;='Statistical Analysis'!$E$16,"Outlier",0),0)</f>
        <v>0</v>
      </c>
      <c r="Y888" s="25">
        <f>IF(G888="successful",((H888-'Statistical Analysis'!$D$4)/'Statistical Analysis'!$D$9),0)</f>
        <v>0</v>
      </c>
      <c r="Z888" s="14">
        <f>IF(G888="failed",((H888-'Statistical Analysis'!$E$4)/'Statistical Analysis'!$E$9),0)</f>
        <v>1.29104337496369</v>
      </c>
      <c r="AC888" s="17">
        <f t="shared" si="94"/>
        <v>0.6</v>
      </c>
    </row>
    <row r="889" spans="1:29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92"/>
        <v>0.29346153846153844</v>
      </c>
      <c r="G889" t="s">
        <v>14</v>
      </c>
      <c r="H889">
        <v>31</v>
      </c>
      <c r="I889" s="6">
        <f t="shared" si="91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95"/>
        <v>42202.208333333328</v>
      </c>
      <c r="O889" s="13">
        <f t="shared" si="96"/>
        <v>42249.208333333328</v>
      </c>
      <c r="P889" t="b">
        <v>0</v>
      </c>
      <c r="Q889" t="b">
        <v>1</v>
      </c>
      <c r="R889" t="s">
        <v>33</v>
      </c>
      <c r="S889" s="8" t="str">
        <f t="shared" si="93"/>
        <v>theater</v>
      </c>
      <c r="T889" s="9" t="str">
        <f t="shared" si="97"/>
        <v>plays</v>
      </c>
      <c r="V889" s="17">
        <f>IF(G889="successful",IF(H889&gt;='Statistical Analysis'!$D$16,"Outlier",0),0)</f>
        <v>0</v>
      </c>
      <c r="W889" s="17">
        <f>IF(G889="failed",IF(H889&gt;='Statistical Analysis'!$E$16,"Outlier",0),0)</f>
        <v>0</v>
      </c>
      <c r="Y889" s="25">
        <f>IF(G889="successful",((H889-'Statistical Analysis'!$D$4)/'Statistical Analysis'!$D$9),0)</f>
        <v>0</v>
      </c>
      <c r="Z889" s="14">
        <f>IF(G889="failed",((H889-'Statistical Analysis'!$E$4)/'Statistical Analysis'!$E$9),0)</f>
        <v>-0.57773229477955601</v>
      </c>
      <c r="AC889" s="17">
        <f t="shared" si="94"/>
        <v>1.5666666666666667</v>
      </c>
    </row>
    <row r="890" spans="1:29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92"/>
        <v>2.0989655172413793</v>
      </c>
      <c r="G890" t="s">
        <v>20</v>
      </c>
      <c r="H890">
        <v>290</v>
      </c>
      <c r="I890" s="6">
        <f t="shared" si="91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95"/>
        <v>42836.208333333328</v>
      </c>
      <c r="O890" s="13">
        <f t="shared" si="96"/>
        <v>42855.208333333328</v>
      </c>
      <c r="P890" t="b">
        <v>0</v>
      </c>
      <c r="Q890" t="b">
        <v>0</v>
      </c>
      <c r="R890" t="s">
        <v>33</v>
      </c>
      <c r="S890" s="8" t="str">
        <f t="shared" si="93"/>
        <v>theater</v>
      </c>
      <c r="T890" s="9" t="str">
        <f t="shared" si="97"/>
        <v>plays</v>
      </c>
      <c r="V890" s="17">
        <f>IF(G890="successful",IF(H890&gt;='Statistical Analysis'!$D$16,"Outlier",0),0)</f>
        <v>0</v>
      </c>
      <c r="W890" s="17">
        <f>IF(G890="failed",IF(H890&gt;='Statistical Analysis'!$E$16,"Outlier",0),0)</f>
        <v>0</v>
      </c>
      <c r="Y890" s="25">
        <f>IF(G890="successful",((H890-'Statistical Analysis'!$D$4)/'Statistical Analysis'!$D$9),0)</f>
        <v>-0.44315860632066467</v>
      </c>
      <c r="Z890" s="14">
        <f>IF(G890="failed",((H890-'Statistical Analysis'!$E$4)/'Statistical Analysis'!$E$9),0)</f>
        <v>0</v>
      </c>
      <c r="AC890" s="17">
        <f t="shared" si="94"/>
        <v>0.6333333333333333</v>
      </c>
    </row>
    <row r="891" spans="1:29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92"/>
        <v>1.697857142857143</v>
      </c>
      <c r="G891" t="s">
        <v>20</v>
      </c>
      <c r="H891">
        <v>122</v>
      </c>
      <c r="I891" s="6">
        <f t="shared" si="91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95"/>
        <v>41710.208333333336</v>
      </c>
      <c r="O891" s="13">
        <f t="shared" si="96"/>
        <v>41717.208333333336</v>
      </c>
      <c r="P891" t="b">
        <v>0</v>
      </c>
      <c r="Q891" t="b">
        <v>1</v>
      </c>
      <c r="R891" t="s">
        <v>50</v>
      </c>
      <c r="S891" s="8" t="str">
        <f t="shared" si="93"/>
        <v>music</v>
      </c>
      <c r="T891" s="9" t="str">
        <f t="shared" si="97"/>
        <v>electric music</v>
      </c>
      <c r="V891" s="17">
        <f>IF(G891="successful",IF(H891&gt;='Statistical Analysis'!$D$16,"Outlier",0),0)</f>
        <v>0</v>
      </c>
      <c r="W891" s="17">
        <f>IF(G891="failed",IF(H891&gt;='Statistical Analysis'!$E$16,"Outlier",0),0)</f>
        <v>0</v>
      </c>
      <c r="Y891" s="25">
        <f>IF(G891="successful",((H891-'Statistical Analysis'!$D$4)/'Statistical Analysis'!$D$9),0)</f>
        <v>-0.57583446269559047</v>
      </c>
      <c r="Z891" s="14">
        <f>IF(G891="failed",((H891-'Statistical Analysis'!$E$4)/'Statistical Analysis'!$E$9),0)</f>
        <v>0</v>
      </c>
      <c r="AC891" s="17">
        <f t="shared" si="94"/>
        <v>0.23333333333333334</v>
      </c>
    </row>
    <row r="892" spans="1:29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92"/>
        <v>1.1595907738095239</v>
      </c>
      <c r="G892" t="s">
        <v>20</v>
      </c>
      <c r="H892">
        <v>1470</v>
      </c>
      <c r="I892" s="6">
        <f t="shared" si="91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95"/>
        <v>43640.208333333328</v>
      </c>
      <c r="O892" s="13">
        <f t="shared" si="96"/>
        <v>43641.208333333328</v>
      </c>
      <c r="P892" t="b">
        <v>0</v>
      </c>
      <c r="Q892" t="b">
        <v>0</v>
      </c>
      <c r="R892" t="s">
        <v>60</v>
      </c>
      <c r="S892" s="8" t="str">
        <f t="shared" si="93"/>
        <v>music</v>
      </c>
      <c r="T892" s="9" t="str">
        <f t="shared" si="97"/>
        <v>indie rock</v>
      </c>
      <c r="V892" s="17">
        <f>IF(G892="successful",IF(H892&gt;='Statistical Analysis'!$D$16,"Outlier",0),0)</f>
        <v>0</v>
      </c>
      <c r="W892" s="17">
        <f>IF(G892="failed",IF(H892&gt;='Statistical Analysis'!$E$16,"Outlier",0),0)</f>
        <v>0</v>
      </c>
      <c r="Y892" s="25">
        <f>IF(G892="successful",((H892-'Statistical Analysis'!$D$4)/'Statistical Analysis'!$D$9),0)</f>
        <v>0.48873133726512397</v>
      </c>
      <c r="Z892" s="14">
        <f>IF(G892="failed",((H892-'Statistical Analysis'!$E$4)/'Statistical Analysis'!$E$9),0)</f>
        <v>0</v>
      </c>
      <c r="AC892" s="17">
        <f t="shared" si="94"/>
        <v>3.3333333333333333E-2</v>
      </c>
    </row>
    <row r="893" spans="1:29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92"/>
        <v>2.5859999999999999</v>
      </c>
      <c r="G893" t="s">
        <v>20</v>
      </c>
      <c r="H893">
        <v>165</v>
      </c>
      <c r="I893" s="6">
        <f t="shared" si="91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95"/>
        <v>40880.25</v>
      </c>
      <c r="O893" s="13">
        <f t="shared" si="96"/>
        <v>40924.25</v>
      </c>
      <c r="P893" t="b">
        <v>0</v>
      </c>
      <c r="Q893" t="b">
        <v>0</v>
      </c>
      <c r="R893" t="s">
        <v>42</v>
      </c>
      <c r="S893" s="8" t="str">
        <f t="shared" si="93"/>
        <v>film &amp; video</v>
      </c>
      <c r="T893" s="9" t="str">
        <f t="shared" si="97"/>
        <v>documentary</v>
      </c>
      <c r="V893" s="17">
        <f>IF(G893="successful",IF(H893&gt;='Statistical Analysis'!$D$16,"Outlier",0),0)</f>
        <v>0</v>
      </c>
      <c r="W893" s="17">
        <f>IF(G893="failed",IF(H893&gt;='Statistical Analysis'!$E$16,"Outlier",0),0)</f>
        <v>0</v>
      </c>
      <c r="Y893" s="25">
        <f>IF(G893="successful",((H893-'Statistical Analysis'!$D$4)/'Statistical Analysis'!$D$9),0)</f>
        <v>-0.54187576136153204</v>
      </c>
      <c r="Z893" s="14">
        <f>IF(G893="failed",((H893-'Statistical Analysis'!$E$4)/'Statistical Analysis'!$E$9),0)</f>
        <v>0</v>
      </c>
      <c r="AC893" s="17">
        <f t="shared" si="94"/>
        <v>1.4666666666666666</v>
      </c>
    </row>
    <row r="894" spans="1:29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92"/>
        <v>2.3058333333333332</v>
      </c>
      <c r="G894" t="s">
        <v>20</v>
      </c>
      <c r="H894">
        <v>182</v>
      </c>
      <c r="I894" s="6">
        <f t="shared" si="91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95"/>
        <v>40319.208333333336</v>
      </c>
      <c r="O894" s="13">
        <f t="shared" si="96"/>
        <v>40360.208333333336</v>
      </c>
      <c r="P894" t="b">
        <v>0</v>
      </c>
      <c r="Q894" t="b">
        <v>0</v>
      </c>
      <c r="R894" t="s">
        <v>206</v>
      </c>
      <c r="S894" s="8" t="str">
        <f t="shared" si="93"/>
        <v>publishing</v>
      </c>
      <c r="T894" s="9" t="str">
        <f t="shared" si="97"/>
        <v>translations</v>
      </c>
      <c r="V894" s="17">
        <f>IF(G894="successful",IF(H894&gt;='Statistical Analysis'!$D$16,"Outlier",0),0)</f>
        <v>0</v>
      </c>
      <c r="W894" s="17">
        <f>IF(G894="failed",IF(H894&gt;='Statistical Analysis'!$E$16,"Outlier",0),0)</f>
        <v>0</v>
      </c>
      <c r="Y894" s="25">
        <f>IF(G894="successful",((H894-'Statistical Analysis'!$D$4)/'Statistical Analysis'!$D$9),0)</f>
        <v>-0.5284502282759741</v>
      </c>
      <c r="Z894" s="14">
        <f>IF(G894="failed",((H894-'Statistical Analysis'!$E$4)/'Statistical Analysis'!$E$9),0)</f>
        <v>0</v>
      </c>
      <c r="AC894" s="17">
        <f t="shared" si="94"/>
        <v>1.3666666666666667</v>
      </c>
    </row>
    <row r="895" spans="1:29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92"/>
        <v>1.2821428571428573</v>
      </c>
      <c r="G895" t="s">
        <v>20</v>
      </c>
      <c r="H895">
        <v>199</v>
      </c>
      <c r="I895" s="6">
        <f t="shared" si="91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95"/>
        <v>42170.208333333328</v>
      </c>
      <c r="O895" s="13">
        <f t="shared" si="96"/>
        <v>42174.208333333328</v>
      </c>
      <c r="P895" t="b">
        <v>0</v>
      </c>
      <c r="Q895" t="b">
        <v>1</v>
      </c>
      <c r="R895" t="s">
        <v>42</v>
      </c>
      <c r="S895" s="8" t="str">
        <f t="shared" si="93"/>
        <v>film &amp; video</v>
      </c>
      <c r="T895" s="9" t="str">
        <f t="shared" si="97"/>
        <v>documentary</v>
      </c>
      <c r="V895" s="17">
        <f>IF(G895="successful",IF(H895&gt;='Statistical Analysis'!$D$16,"Outlier",0),0)</f>
        <v>0</v>
      </c>
      <c r="W895" s="17">
        <f>IF(G895="failed",IF(H895&gt;='Statistical Analysis'!$E$16,"Outlier",0),0)</f>
        <v>0</v>
      </c>
      <c r="Y895" s="25">
        <f>IF(G895="successful",((H895-'Statistical Analysis'!$D$4)/'Statistical Analysis'!$D$9),0)</f>
        <v>-0.51502469519041616</v>
      </c>
      <c r="Z895" s="14">
        <f>IF(G895="failed",((H895-'Statistical Analysis'!$E$4)/'Statistical Analysis'!$E$9),0)</f>
        <v>0</v>
      </c>
      <c r="AC895" s="17">
        <f t="shared" si="94"/>
        <v>0.13333333333333333</v>
      </c>
    </row>
    <row r="896" spans="1:29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92"/>
        <v>1.8870588235294117</v>
      </c>
      <c r="G896" t="s">
        <v>20</v>
      </c>
      <c r="H896">
        <v>56</v>
      </c>
      <c r="I896" s="6">
        <f t="shared" si="91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95"/>
        <v>41466.208333333336</v>
      </c>
      <c r="O896" s="13">
        <f t="shared" si="96"/>
        <v>41496.208333333336</v>
      </c>
      <c r="P896" t="b">
        <v>0</v>
      </c>
      <c r="Q896" t="b">
        <v>1</v>
      </c>
      <c r="R896" t="s">
        <v>269</v>
      </c>
      <c r="S896" s="8" t="str">
        <f t="shared" si="93"/>
        <v>film &amp; video</v>
      </c>
      <c r="T896" s="9" t="str">
        <f t="shared" si="97"/>
        <v>television</v>
      </c>
      <c r="V896" s="17">
        <f>IF(G896="successful",IF(H896&gt;='Statistical Analysis'!$D$16,"Outlier",0),0)</f>
        <v>0</v>
      </c>
      <c r="W896" s="17">
        <f>IF(G896="failed",IF(H896&gt;='Statistical Analysis'!$E$16,"Outlier",0),0)</f>
        <v>0</v>
      </c>
      <c r="Y896" s="25">
        <f>IF(G896="successful",((H896-'Statistical Analysis'!$D$4)/'Statistical Analysis'!$D$9),0)</f>
        <v>-0.62795712055716846</v>
      </c>
      <c r="Z896" s="14">
        <f>IF(G896="failed",((H896-'Statistical Analysis'!$E$4)/'Statistical Analysis'!$E$9),0)</f>
        <v>0</v>
      </c>
      <c r="AC896" s="17">
        <f t="shared" si="94"/>
        <v>1</v>
      </c>
    </row>
    <row r="897" spans="1:29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92"/>
        <v>6.9511889862327911E-2</v>
      </c>
      <c r="G897" t="s">
        <v>14</v>
      </c>
      <c r="H897">
        <v>107</v>
      </c>
      <c r="I897" s="6">
        <f t="shared" si="91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95"/>
        <v>43134.25</v>
      </c>
      <c r="O897" s="13">
        <f t="shared" si="96"/>
        <v>43143.25</v>
      </c>
      <c r="P897" t="b">
        <v>0</v>
      </c>
      <c r="Q897" t="b">
        <v>0</v>
      </c>
      <c r="R897" t="s">
        <v>33</v>
      </c>
      <c r="S897" s="8" t="str">
        <f t="shared" si="93"/>
        <v>theater</v>
      </c>
      <c r="T897" s="9" t="str">
        <f t="shared" si="97"/>
        <v>plays</v>
      </c>
      <c r="V897" s="17">
        <f>IF(G897="successful",IF(H897&gt;='Statistical Analysis'!$D$16,"Outlier",0),0)</f>
        <v>0</v>
      </c>
      <c r="W897" s="17">
        <f>IF(G897="failed",IF(H897&gt;='Statistical Analysis'!$E$16,"Outlier",0),0)</f>
        <v>0</v>
      </c>
      <c r="Y897" s="25">
        <f>IF(G897="successful",((H897-'Statistical Analysis'!$D$4)/'Statistical Analysis'!$D$9),0)</f>
        <v>0</v>
      </c>
      <c r="Z897" s="14">
        <f>IF(G897="failed",((H897-'Statistical Analysis'!$E$4)/'Statistical Analysis'!$E$9),0)</f>
        <v>-0.49856454065442407</v>
      </c>
      <c r="AC897" s="17">
        <f t="shared" si="94"/>
        <v>0.3</v>
      </c>
    </row>
    <row r="898" spans="1:29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92"/>
        <v>7.7443434343434348</v>
      </c>
      <c r="G898" t="s">
        <v>20</v>
      </c>
      <c r="H898">
        <v>1460</v>
      </c>
      <c r="I898" s="6">
        <f t="shared" ref="I898:I961" si="98"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95"/>
        <v>40738.208333333336</v>
      </c>
      <c r="O898" s="13">
        <f t="shared" si="96"/>
        <v>40741.208333333336</v>
      </c>
      <c r="P898" t="b">
        <v>0</v>
      </c>
      <c r="Q898" t="b">
        <v>1</v>
      </c>
      <c r="R898" t="s">
        <v>17</v>
      </c>
      <c r="S898" s="8" t="str">
        <f t="shared" si="93"/>
        <v>food</v>
      </c>
      <c r="T898" s="9" t="str">
        <f t="shared" si="97"/>
        <v>food trucks</v>
      </c>
      <c r="V898" s="17">
        <f>IF(G898="successful",IF(H898&gt;='Statistical Analysis'!$D$16,"Outlier",0),0)</f>
        <v>0</v>
      </c>
      <c r="W898" s="17">
        <f>IF(G898="failed",IF(H898&gt;='Statistical Analysis'!$E$16,"Outlier",0),0)</f>
        <v>0</v>
      </c>
      <c r="Y898" s="25">
        <f>IF(G898="successful",((H898-'Statistical Analysis'!$D$4)/'Statistical Analysis'!$D$9),0)</f>
        <v>0.48083396486185453</v>
      </c>
      <c r="Z898" s="14">
        <f>IF(G898="failed",((H898-'Statistical Analysis'!$E$4)/'Statistical Analysis'!$E$9),0)</f>
        <v>0</v>
      </c>
      <c r="AC898" s="17">
        <f t="shared" si="94"/>
        <v>0.1</v>
      </c>
    </row>
    <row r="899" spans="1:29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99">E899/D899</f>
        <v>0.27693181818181817</v>
      </c>
      <c r="G899" t="s">
        <v>14</v>
      </c>
      <c r="H899">
        <v>27</v>
      </c>
      <c r="I899" s="6">
        <f t="shared" si="98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si="95"/>
        <v>43583.208333333328</v>
      </c>
      <c r="O899" s="13">
        <f t="shared" si="96"/>
        <v>43585.208333333328</v>
      </c>
      <c r="P899" t="b">
        <v>0</v>
      </c>
      <c r="Q899" t="b">
        <v>0</v>
      </c>
      <c r="R899" t="s">
        <v>33</v>
      </c>
      <c r="S899" s="8" t="str">
        <f t="shared" ref="S899:S962" si="100">LEFT(R899,FIND("/",R899)-1)</f>
        <v>theater</v>
      </c>
      <c r="T899" s="9" t="str">
        <f t="shared" si="97"/>
        <v>plays</v>
      </c>
      <c r="V899" s="17">
        <f>IF(G899="successful",IF(H899&gt;='Statistical Analysis'!$D$16,"Outlier",0),0)</f>
        <v>0</v>
      </c>
      <c r="W899" s="17">
        <f>IF(G899="failed",IF(H899&gt;='Statistical Analysis'!$E$16,"Outlier",0),0)</f>
        <v>0</v>
      </c>
      <c r="Y899" s="25">
        <f>IF(G899="successful",((H899-'Statistical Analysis'!$D$4)/'Statistical Analysis'!$D$9),0)</f>
        <v>0</v>
      </c>
      <c r="Z899" s="14">
        <f>IF(G899="failed",((H899-'Statistical Analysis'!$E$4)/'Statistical Analysis'!$E$9),0)</f>
        <v>-0.58189901868087868</v>
      </c>
      <c r="AC899" s="17">
        <f t="shared" ref="AC899:AC962" si="101">(O899-N899)/30</f>
        <v>6.6666666666666666E-2</v>
      </c>
    </row>
    <row r="900" spans="1:29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99"/>
        <v>0.52479620323841425</v>
      </c>
      <c r="G900" t="s">
        <v>14</v>
      </c>
      <c r="H900">
        <v>1221</v>
      </c>
      <c r="I900" s="6">
        <f t="shared" si="98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ref="N900:N963" si="102">(((L900/60)/60)/24)+DATE(1970,1,1)</f>
        <v>43815.25</v>
      </c>
      <c r="O900" s="13">
        <f t="shared" ref="O900:O963" si="103">(((M900/60)/60)/24)+DATE(1970,1,1)</f>
        <v>43821.25</v>
      </c>
      <c r="P900" t="b">
        <v>0</v>
      </c>
      <c r="Q900" t="b">
        <v>0</v>
      </c>
      <c r="R900" t="s">
        <v>42</v>
      </c>
      <c r="S900" s="8" t="str">
        <f t="shared" si="100"/>
        <v>film &amp; video</v>
      </c>
      <c r="T900" s="9" t="str">
        <f t="shared" si="97"/>
        <v>documentary</v>
      </c>
      <c r="V900" s="17">
        <f>IF(G900="successful",IF(H900&gt;='Statistical Analysis'!$D$16,"Outlier",0),0)</f>
        <v>0</v>
      </c>
      <c r="W900" s="17">
        <f>IF(G900="failed",IF(H900&gt;='Statistical Analysis'!$E$16,"Outlier",0),0)</f>
        <v>0</v>
      </c>
      <c r="Y900" s="25">
        <f>IF(G900="successful",((H900-'Statistical Analysis'!$D$4)/'Statistical Analysis'!$D$9),0)</f>
        <v>0</v>
      </c>
      <c r="Z900" s="14">
        <f>IF(G900="failed",((H900-'Statistical Analysis'!$E$4)/'Statistical Analysis'!$E$9),0)</f>
        <v>0.6618680658639573</v>
      </c>
      <c r="AC900" s="17">
        <f t="shared" si="101"/>
        <v>0.2</v>
      </c>
    </row>
    <row r="901" spans="1:29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99"/>
        <v>4.0709677419354842</v>
      </c>
      <c r="G901" t="s">
        <v>20</v>
      </c>
      <c r="H901">
        <v>123</v>
      </c>
      <c r="I901" s="6">
        <f t="shared" si="9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102"/>
        <v>41554.208333333336</v>
      </c>
      <c r="O901" s="13">
        <f t="shared" si="103"/>
        <v>41572.208333333336</v>
      </c>
      <c r="P901" t="b">
        <v>0</v>
      </c>
      <c r="Q901" t="b">
        <v>0</v>
      </c>
      <c r="R901" t="s">
        <v>159</v>
      </c>
      <c r="S901" s="8" t="str">
        <f t="shared" si="100"/>
        <v>music</v>
      </c>
      <c r="T901" s="9" t="str">
        <f t="shared" ref="T901:T964" si="104">RIGHT(R901,LEN(R901)-FIND("/",R901))</f>
        <v>jazz</v>
      </c>
      <c r="V901" s="17">
        <f>IF(G901="successful",IF(H901&gt;='Statistical Analysis'!$D$16,"Outlier",0),0)</f>
        <v>0</v>
      </c>
      <c r="W901" s="17">
        <f>IF(G901="failed",IF(H901&gt;='Statistical Analysis'!$E$16,"Outlier",0),0)</f>
        <v>0</v>
      </c>
      <c r="Y901" s="25">
        <f>IF(G901="successful",((H901-'Statistical Analysis'!$D$4)/'Statistical Analysis'!$D$9),0)</f>
        <v>-0.57504472545526353</v>
      </c>
      <c r="Z901" s="14">
        <f>IF(G901="failed",((H901-'Statistical Analysis'!$E$4)/'Statistical Analysis'!$E$9),0)</f>
        <v>0</v>
      </c>
      <c r="AC901" s="17">
        <f t="shared" si="101"/>
        <v>0.6</v>
      </c>
    </row>
    <row r="902" spans="1:29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99"/>
        <v>0.02</v>
      </c>
      <c r="G902" t="s">
        <v>14</v>
      </c>
      <c r="H902">
        <v>1</v>
      </c>
      <c r="I902" s="6">
        <f t="shared" si="98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102"/>
        <v>41901.208333333336</v>
      </c>
      <c r="O902" s="13">
        <f t="shared" si="103"/>
        <v>41902.208333333336</v>
      </c>
      <c r="P902" t="b">
        <v>0</v>
      </c>
      <c r="Q902" t="b">
        <v>1</v>
      </c>
      <c r="R902" t="s">
        <v>28</v>
      </c>
      <c r="S902" s="8" t="str">
        <f t="shared" si="100"/>
        <v>technology</v>
      </c>
      <c r="T902" s="9" t="str">
        <f t="shared" si="104"/>
        <v>web</v>
      </c>
      <c r="V902" s="17">
        <f>IF(G902="successful",IF(H902&gt;='Statistical Analysis'!$D$16,"Outlier",0),0)</f>
        <v>0</v>
      </c>
      <c r="W902" s="17">
        <f>IF(G902="failed",IF(H902&gt;='Statistical Analysis'!$E$16,"Outlier",0),0)</f>
        <v>0</v>
      </c>
      <c r="Y902" s="25">
        <f>IF(G902="successful",((H902-'Statistical Analysis'!$D$4)/'Statistical Analysis'!$D$9),0)</f>
        <v>0</v>
      </c>
      <c r="Z902" s="14">
        <f>IF(G902="failed",((H902-'Statistical Analysis'!$E$4)/'Statistical Analysis'!$E$9),0)</f>
        <v>-0.60898272403947651</v>
      </c>
      <c r="AC902" s="17">
        <f t="shared" si="101"/>
        <v>3.3333333333333333E-2</v>
      </c>
    </row>
    <row r="903" spans="1:29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99"/>
        <v>1.5617857142857143</v>
      </c>
      <c r="G903" t="s">
        <v>20</v>
      </c>
      <c r="H903">
        <v>159</v>
      </c>
      <c r="I903" s="6">
        <f t="shared" si="9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102"/>
        <v>43298.208333333328</v>
      </c>
      <c r="O903" s="13">
        <f t="shared" si="103"/>
        <v>43331.208333333328</v>
      </c>
      <c r="P903" t="b">
        <v>0</v>
      </c>
      <c r="Q903" t="b">
        <v>1</v>
      </c>
      <c r="R903" t="s">
        <v>23</v>
      </c>
      <c r="S903" s="8" t="str">
        <f t="shared" si="100"/>
        <v>music</v>
      </c>
      <c r="T903" s="9" t="str">
        <f t="shared" si="104"/>
        <v>rock</v>
      </c>
      <c r="V903" s="17">
        <f>IF(G903="successful",IF(H903&gt;='Statistical Analysis'!$D$16,"Outlier",0),0)</f>
        <v>0</v>
      </c>
      <c r="W903" s="17">
        <f>IF(G903="failed",IF(H903&gt;='Statistical Analysis'!$E$16,"Outlier",0),0)</f>
        <v>0</v>
      </c>
      <c r="Y903" s="25">
        <f>IF(G903="successful",((H903-'Statistical Analysis'!$D$4)/'Statistical Analysis'!$D$9),0)</f>
        <v>-0.54661418480349366</v>
      </c>
      <c r="Z903" s="14">
        <f>IF(G903="failed",((H903-'Statistical Analysis'!$E$4)/'Statistical Analysis'!$E$9),0)</f>
        <v>0</v>
      </c>
      <c r="AC903" s="17">
        <f t="shared" si="101"/>
        <v>1.1000000000000001</v>
      </c>
    </row>
    <row r="904" spans="1:29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99"/>
        <v>2.5242857142857145</v>
      </c>
      <c r="G904" t="s">
        <v>20</v>
      </c>
      <c r="H904">
        <v>110</v>
      </c>
      <c r="I904" s="6">
        <f t="shared" si="9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102"/>
        <v>42399.25</v>
      </c>
      <c r="O904" s="13">
        <f t="shared" si="103"/>
        <v>42441.25</v>
      </c>
      <c r="P904" t="b">
        <v>0</v>
      </c>
      <c r="Q904" t="b">
        <v>0</v>
      </c>
      <c r="R904" t="s">
        <v>28</v>
      </c>
      <c r="S904" s="8" t="str">
        <f t="shared" si="100"/>
        <v>technology</v>
      </c>
      <c r="T904" s="9" t="str">
        <f t="shared" si="104"/>
        <v>web</v>
      </c>
      <c r="V904" s="17">
        <f>IF(G904="successful",IF(H904&gt;='Statistical Analysis'!$D$16,"Outlier",0),0)</f>
        <v>0</v>
      </c>
      <c r="W904" s="17">
        <f>IF(G904="failed",IF(H904&gt;='Statistical Analysis'!$E$16,"Outlier",0),0)</f>
        <v>0</v>
      </c>
      <c r="Y904" s="25">
        <f>IF(G904="successful",((H904-'Statistical Analysis'!$D$4)/'Statistical Analysis'!$D$9),0)</f>
        <v>-0.58531130957951372</v>
      </c>
      <c r="Z904" s="14">
        <f>IF(G904="failed",((H904-'Statistical Analysis'!$E$4)/'Statistical Analysis'!$E$9),0)</f>
        <v>0</v>
      </c>
      <c r="AC904" s="17">
        <f t="shared" si="101"/>
        <v>1.4</v>
      </c>
    </row>
    <row r="905" spans="1:29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99"/>
        <v>1.729268292682927E-2</v>
      </c>
      <c r="G905" t="s">
        <v>47</v>
      </c>
      <c r="H905">
        <v>14</v>
      </c>
      <c r="I905" s="6">
        <f t="shared" si="9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102"/>
        <v>41034.208333333336</v>
      </c>
      <c r="O905" s="13">
        <f t="shared" si="103"/>
        <v>41049.208333333336</v>
      </c>
      <c r="P905" t="b">
        <v>0</v>
      </c>
      <c r="Q905" t="b">
        <v>1</v>
      </c>
      <c r="R905" t="s">
        <v>68</v>
      </c>
      <c r="S905" s="8" t="str">
        <f t="shared" si="100"/>
        <v>publishing</v>
      </c>
      <c r="T905" s="9" t="str">
        <f t="shared" si="104"/>
        <v>nonfiction</v>
      </c>
      <c r="V905" s="17">
        <f>IF(G905="successful",IF(H905&gt;='Statistical Analysis'!$D$16,"Outlier",0),0)</f>
        <v>0</v>
      </c>
      <c r="W905" s="17">
        <f>IF(G905="failed",IF(H905&gt;='Statistical Analysis'!$E$16,"Outlier",0),0)</f>
        <v>0</v>
      </c>
      <c r="Y905" s="25">
        <f>IF(G905="successful",((H905-'Statistical Analysis'!$D$4)/'Statistical Analysis'!$D$9),0)</f>
        <v>0</v>
      </c>
      <c r="Z905" s="14">
        <f>IF(G905="failed",((H905-'Statistical Analysis'!$E$4)/'Statistical Analysis'!$E$9),0)</f>
        <v>0</v>
      </c>
      <c r="AC905" s="17">
        <f t="shared" si="101"/>
        <v>0.5</v>
      </c>
    </row>
    <row r="906" spans="1:29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99"/>
        <v>0.12230769230769231</v>
      </c>
      <c r="G906" t="s">
        <v>14</v>
      </c>
      <c r="H906">
        <v>16</v>
      </c>
      <c r="I906" s="6">
        <f t="shared" si="9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102"/>
        <v>41186.208333333336</v>
      </c>
      <c r="O906" s="13">
        <f t="shared" si="103"/>
        <v>41190.208333333336</v>
      </c>
      <c r="P906" t="b">
        <v>0</v>
      </c>
      <c r="Q906" t="b">
        <v>0</v>
      </c>
      <c r="R906" t="s">
        <v>133</v>
      </c>
      <c r="S906" s="8" t="str">
        <f t="shared" si="100"/>
        <v>publishing</v>
      </c>
      <c r="T906" s="9" t="str">
        <f t="shared" si="104"/>
        <v>radio &amp; podcasts</v>
      </c>
      <c r="V906" s="17">
        <f>IF(G906="successful",IF(H906&gt;='Statistical Analysis'!$D$16,"Outlier",0),0)</f>
        <v>0</v>
      </c>
      <c r="W906" s="17">
        <f>IF(G906="failed",IF(H906&gt;='Statistical Analysis'!$E$16,"Outlier",0),0)</f>
        <v>0</v>
      </c>
      <c r="Y906" s="25">
        <f>IF(G906="successful",((H906-'Statistical Analysis'!$D$4)/'Statistical Analysis'!$D$9),0)</f>
        <v>0</v>
      </c>
      <c r="Z906" s="14">
        <f>IF(G906="failed",((H906-'Statistical Analysis'!$E$4)/'Statistical Analysis'!$E$9),0)</f>
        <v>-0.59335750940951626</v>
      </c>
      <c r="AC906" s="17">
        <f t="shared" si="101"/>
        <v>0.13333333333333333</v>
      </c>
    </row>
    <row r="907" spans="1:29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99"/>
        <v>1.6398734177215191</v>
      </c>
      <c r="G907" t="s">
        <v>20</v>
      </c>
      <c r="H907">
        <v>236</v>
      </c>
      <c r="I907" s="6">
        <f t="shared" si="9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102"/>
        <v>41536.208333333336</v>
      </c>
      <c r="O907" s="13">
        <f t="shared" si="103"/>
        <v>41539.208333333336</v>
      </c>
      <c r="P907" t="b">
        <v>0</v>
      </c>
      <c r="Q907" t="b">
        <v>0</v>
      </c>
      <c r="R907" t="s">
        <v>33</v>
      </c>
      <c r="S907" s="8" t="str">
        <f t="shared" si="100"/>
        <v>theater</v>
      </c>
      <c r="T907" s="9" t="str">
        <f t="shared" si="104"/>
        <v>plays</v>
      </c>
      <c r="V907" s="17">
        <f>IF(G907="successful",IF(H907&gt;='Statistical Analysis'!$D$16,"Outlier",0),0)</f>
        <v>0</v>
      </c>
      <c r="W907" s="17">
        <f>IF(G907="failed",IF(H907&gt;='Statistical Analysis'!$E$16,"Outlier",0),0)</f>
        <v>0</v>
      </c>
      <c r="Y907" s="25">
        <f>IF(G907="successful",((H907-'Statistical Analysis'!$D$4)/'Statistical Analysis'!$D$9),0)</f>
        <v>-0.48580441729831936</v>
      </c>
      <c r="Z907" s="14">
        <f>IF(G907="failed",((H907-'Statistical Analysis'!$E$4)/'Statistical Analysis'!$E$9),0)</f>
        <v>0</v>
      </c>
      <c r="AC907" s="17">
        <f t="shared" si="101"/>
        <v>0.1</v>
      </c>
    </row>
    <row r="908" spans="1:29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99"/>
        <v>1.6298181818181818</v>
      </c>
      <c r="G908" t="s">
        <v>20</v>
      </c>
      <c r="H908">
        <v>191</v>
      </c>
      <c r="I908" s="6">
        <f t="shared" si="9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102"/>
        <v>42868.208333333328</v>
      </c>
      <c r="O908" s="13">
        <f t="shared" si="103"/>
        <v>42904.208333333328</v>
      </c>
      <c r="P908" t="b">
        <v>1</v>
      </c>
      <c r="Q908" t="b">
        <v>1</v>
      </c>
      <c r="R908" t="s">
        <v>42</v>
      </c>
      <c r="S908" s="8" t="str">
        <f t="shared" si="100"/>
        <v>film &amp; video</v>
      </c>
      <c r="T908" s="9" t="str">
        <f t="shared" si="104"/>
        <v>documentary</v>
      </c>
      <c r="V908" s="17">
        <f>IF(G908="successful",IF(H908&gt;='Statistical Analysis'!$D$16,"Outlier",0),0)</f>
        <v>0</v>
      </c>
      <c r="W908" s="17">
        <f>IF(G908="failed",IF(H908&gt;='Statistical Analysis'!$E$16,"Outlier",0),0)</f>
        <v>0</v>
      </c>
      <c r="Y908" s="25">
        <f>IF(G908="successful",((H908-'Statistical Analysis'!$D$4)/'Statistical Analysis'!$D$9),0)</f>
        <v>-0.52134259311303166</v>
      </c>
      <c r="Z908" s="14">
        <f>IF(G908="failed",((H908-'Statistical Analysis'!$E$4)/'Statistical Analysis'!$E$9),0)</f>
        <v>0</v>
      </c>
      <c r="AC908" s="17">
        <f t="shared" si="101"/>
        <v>1.2</v>
      </c>
    </row>
    <row r="909" spans="1:29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99"/>
        <v>0.20252747252747252</v>
      </c>
      <c r="G909" t="s">
        <v>14</v>
      </c>
      <c r="H909">
        <v>41</v>
      </c>
      <c r="I909" s="6">
        <f t="shared" si="9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102"/>
        <v>40660.208333333336</v>
      </c>
      <c r="O909" s="13">
        <f t="shared" si="103"/>
        <v>40667.208333333336</v>
      </c>
      <c r="P909" t="b">
        <v>0</v>
      </c>
      <c r="Q909" t="b">
        <v>0</v>
      </c>
      <c r="R909" t="s">
        <v>33</v>
      </c>
      <c r="S909" s="8" t="str">
        <f t="shared" si="100"/>
        <v>theater</v>
      </c>
      <c r="T909" s="9" t="str">
        <f t="shared" si="104"/>
        <v>plays</v>
      </c>
      <c r="V909" s="17">
        <f>IF(G909="successful",IF(H909&gt;='Statistical Analysis'!$D$16,"Outlier",0),0)</f>
        <v>0</v>
      </c>
      <c r="W909" s="17">
        <f>IF(G909="failed",IF(H909&gt;='Statistical Analysis'!$E$16,"Outlier",0),0)</f>
        <v>0</v>
      </c>
      <c r="Y909" s="25">
        <f>IF(G909="successful",((H909-'Statistical Analysis'!$D$4)/'Statistical Analysis'!$D$9),0)</f>
        <v>0</v>
      </c>
      <c r="Z909" s="14">
        <f>IF(G909="failed",((H909-'Statistical Analysis'!$E$4)/'Statistical Analysis'!$E$9),0)</f>
        <v>-0.56731548502624918</v>
      </c>
      <c r="AC909" s="17">
        <f t="shared" si="101"/>
        <v>0.23333333333333334</v>
      </c>
    </row>
    <row r="910" spans="1:29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99"/>
        <v>3.1924083769633507</v>
      </c>
      <c r="G910" t="s">
        <v>20</v>
      </c>
      <c r="H910">
        <v>3934</v>
      </c>
      <c r="I910" s="6">
        <f t="shared" si="9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102"/>
        <v>41031.208333333336</v>
      </c>
      <c r="O910" s="13">
        <f t="shared" si="103"/>
        <v>41042.208333333336</v>
      </c>
      <c r="P910" t="b">
        <v>0</v>
      </c>
      <c r="Q910" t="b">
        <v>0</v>
      </c>
      <c r="R910" t="s">
        <v>89</v>
      </c>
      <c r="S910" s="8" t="str">
        <f t="shared" si="100"/>
        <v>games</v>
      </c>
      <c r="T910" s="9" t="str">
        <f t="shared" si="104"/>
        <v>video games</v>
      </c>
      <c r="V910" s="17" t="str">
        <f>IF(G910="successful",IF(H910&gt;='Statistical Analysis'!$D$16,"Outlier",0),0)</f>
        <v>Outlier</v>
      </c>
      <c r="W910" s="17">
        <f>IF(G910="failed",IF(H910&gt;='Statistical Analysis'!$E$16,"Outlier",0),0)</f>
        <v>0</v>
      </c>
      <c r="Y910" s="25">
        <f>IF(G910="successful",((H910-'Statistical Analysis'!$D$4)/'Statistical Analysis'!$D$9),0)</f>
        <v>2.4346438974307025</v>
      </c>
      <c r="Z910" s="14">
        <f>IF(G910="failed",((H910-'Statistical Analysis'!$E$4)/'Statistical Analysis'!$E$9),0)</f>
        <v>0</v>
      </c>
      <c r="AC910" s="17">
        <f t="shared" si="101"/>
        <v>0.36666666666666664</v>
      </c>
    </row>
    <row r="911" spans="1:29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99"/>
        <v>4.7894444444444444</v>
      </c>
      <c r="G911" t="s">
        <v>20</v>
      </c>
      <c r="H911">
        <v>80</v>
      </c>
      <c r="I911" s="6">
        <f t="shared" si="9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102"/>
        <v>43255.208333333328</v>
      </c>
      <c r="O911" s="13">
        <f t="shared" si="103"/>
        <v>43282.208333333328</v>
      </c>
      <c r="P911" t="b">
        <v>0</v>
      </c>
      <c r="Q911" t="b">
        <v>1</v>
      </c>
      <c r="R911" t="s">
        <v>33</v>
      </c>
      <c r="S911" s="8" t="str">
        <f t="shared" si="100"/>
        <v>theater</v>
      </c>
      <c r="T911" s="9" t="str">
        <f t="shared" si="104"/>
        <v>plays</v>
      </c>
      <c r="V911" s="17">
        <f>IF(G911="successful",IF(H911&gt;='Statistical Analysis'!$D$16,"Outlier",0),0)</f>
        <v>0</v>
      </c>
      <c r="W911" s="17">
        <f>IF(G911="failed",IF(H911&gt;='Statistical Analysis'!$E$16,"Outlier",0),0)</f>
        <v>0</v>
      </c>
      <c r="Y911" s="25">
        <f>IF(G911="successful",((H911-'Statistical Analysis'!$D$4)/'Statistical Analysis'!$D$9),0)</f>
        <v>-0.60900342678932196</v>
      </c>
      <c r="Z911" s="14">
        <f>IF(G911="failed",((H911-'Statistical Analysis'!$E$4)/'Statistical Analysis'!$E$9),0)</f>
        <v>0</v>
      </c>
      <c r="AC911" s="17">
        <f t="shared" si="101"/>
        <v>0.9</v>
      </c>
    </row>
    <row r="912" spans="1:29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99"/>
        <v>0.19556634304207121</v>
      </c>
      <c r="G912" t="s">
        <v>74</v>
      </c>
      <c r="H912">
        <v>296</v>
      </c>
      <c r="I912" s="6">
        <f t="shared" si="9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102"/>
        <v>42026.25</v>
      </c>
      <c r="O912" s="13">
        <f t="shared" si="103"/>
        <v>42027.25</v>
      </c>
      <c r="P912" t="b">
        <v>0</v>
      </c>
      <c r="Q912" t="b">
        <v>0</v>
      </c>
      <c r="R912" t="s">
        <v>33</v>
      </c>
      <c r="S912" s="8" t="str">
        <f t="shared" si="100"/>
        <v>theater</v>
      </c>
      <c r="T912" s="9" t="str">
        <f t="shared" si="104"/>
        <v>plays</v>
      </c>
      <c r="V912" s="17">
        <f>IF(G912="successful",IF(H912&gt;='Statistical Analysis'!$D$16,"Outlier",0),0)</f>
        <v>0</v>
      </c>
      <c r="W912" s="17">
        <f>IF(G912="failed",IF(H912&gt;='Statistical Analysis'!$E$16,"Outlier",0),0)</f>
        <v>0</v>
      </c>
      <c r="Y912" s="25">
        <f>IF(G912="successful",((H912-'Statistical Analysis'!$D$4)/'Statistical Analysis'!$D$9),0)</f>
        <v>0</v>
      </c>
      <c r="Z912" s="14">
        <f>IF(G912="failed",((H912-'Statistical Analysis'!$E$4)/'Statistical Analysis'!$E$9),0)</f>
        <v>0</v>
      </c>
      <c r="AC912" s="17">
        <f t="shared" si="101"/>
        <v>3.3333333333333333E-2</v>
      </c>
    </row>
    <row r="913" spans="1:29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99"/>
        <v>1.9894827586206896</v>
      </c>
      <c r="G913" t="s">
        <v>20</v>
      </c>
      <c r="H913">
        <v>462</v>
      </c>
      <c r="I913" s="6">
        <f t="shared" si="9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102"/>
        <v>43717.208333333328</v>
      </c>
      <c r="O913" s="13">
        <f t="shared" si="103"/>
        <v>43719.208333333328</v>
      </c>
      <c r="P913" t="b">
        <v>1</v>
      </c>
      <c r="Q913" t="b">
        <v>0</v>
      </c>
      <c r="R913" t="s">
        <v>28</v>
      </c>
      <c r="S913" s="8" t="str">
        <f t="shared" si="100"/>
        <v>technology</v>
      </c>
      <c r="T913" s="9" t="str">
        <f t="shared" si="104"/>
        <v>web</v>
      </c>
      <c r="V913" s="17">
        <f>IF(G913="successful",IF(H913&gt;='Statistical Analysis'!$D$16,"Outlier",0),0)</f>
        <v>0</v>
      </c>
      <c r="W913" s="17">
        <f>IF(G913="failed",IF(H913&gt;='Statistical Analysis'!$E$16,"Outlier",0),0)</f>
        <v>0</v>
      </c>
      <c r="Y913" s="25">
        <f>IF(G913="successful",((H913-'Statistical Analysis'!$D$4)/'Statistical Analysis'!$D$9),0)</f>
        <v>-0.30732380098443107</v>
      </c>
      <c r="Z913" s="14">
        <f>IF(G913="failed",((H913-'Statistical Analysis'!$E$4)/'Statistical Analysis'!$E$9),0)</f>
        <v>0</v>
      </c>
      <c r="AC913" s="17">
        <f t="shared" si="101"/>
        <v>6.6666666666666666E-2</v>
      </c>
    </row>
    <row r="914" spans="1:29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99"/>
        <v>7.95</v>
      </c>
      <c r="G914" t="s">
        <v>20</v>
      </c>
      <c r="H914">
        <v>179</v>
      </c>
      <c r="I914" s="6">
        <f t="shared" si="9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102"/>
        <v>41157.208333333336</v>
      </c>
      <c r="O914" s="13">
        <f t="shared" si="103"/>
        <v>41170.208333333336</v>
      </c>
      <c r="P914" t="b">
        <v>1</v>
      </c>
      <c r="Q914" t="b">
        <v>0</v>
      </c>
      <c r="R914" t="s">
        <v>53</v>
      </c>
      <c r="S914" s="8" t="str">
        <f t="shared" si="100"/>
        <v>film &amp; video</v>
      </c>
      <c r="T914" s="9" t="str">
        <f t="shared" si="104"/>
        <v>drama</v>
      </c>
      <c r="V914" s="17">
        <f>IF(G914="successful",IF(H914&gt;='Statistical Analysis'!$D$16,"Outlier",0),0)</f>
        <v>0</v>
      </c>
      <c r="W914" s="17">
        <f>IF(G914="failed",IF(H914&gt;='Statistical Analysis'!$E$16,"Outlier",0),0)</f>
        <v>0</v>
      </c>
      <c r="Y914" s="25">
        <f>IF(G914="successful",((H914-'Statistical Analysis'!$D$4)/'Statistical Analysis'!$D$9),0)</f>
        <v>-0.53081943999695491</v>
      </c>
      <c r="Z914" s="14">
        <f>IF(G914="failed",((H914-'Statistical Analysis'!$E$4)/'Statistical Analysis'!$E$9),0)</f>
        <v>0</v>
      </c>
      <c r="AC914" s="17">
        <f t="shared" si="101"/>
        <v>0.43333333333333335</v>
      </c>
    </row>
    <row r="915" spans="1:29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99"/>
        <v>0.50621082621082625</v>
      </c>
      <c r="G915" t="s">
        <v>14</v>
      </c>
      <c r="H915">
        <v>523</v>
      </c>
      <c r="I915" s="6">
        <f t="shared" si="9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102"/>
        <v>43597.208333333328</v>
      </c>
      <c r="O915" s="13">
        <f t="shared" si="103"/>
        <v>43610.208333333328</v>
      </c>
      <c r="P915" t="b">
        <v>0</v>
      </c>
      <c r="Q915" t="b">
        <v>0</v>
      </c>
      <c r="R915" t="s">
        <v>53</v>
      </c>
      <c r="S915" s="8" t="str">
        <f t="shared" si="100"/>
        <v>film &amp; video</v>
      </c>
      <c r="T915" s="9" t="str">
        <f t="shared" si="104"/>
        <v>drama</v>
      </c>
      <c r="V915" s="17">
        <f>IF(G915="successful",IF(H915&gt;='Statistical Analysis'!$D$16,"Outlier",0),0)</f>
        <v>0</v>
      </c>
      <c r="W915" s="17">
        <f>IF(G915="failed",IF(H915&gt;='Statistical Analysis'!$E$16,"Outlier",0),0)</f>
        <v>0</v>
      </c>
      <c r="Y915" s="25">
        <f>IF(G915="successful",((H915-'Statistical Analysis'!$D$4)/'Statistical Analysis'!$D$9),0)</f>
        <v>0</v>
      </c>
      <c r="Z915" s="14">
        <f>IF(G915="failed",((H915-'Statistical Analysis'!$E$4)/'Statistical Analysis'!$E$9),0)</f>
        <v>-6.5225254916859737E-2</v>
      </c>
      <c r="AC915" s="17">
        <f t="shared" si="101"/>
        <v>0.43333333333333335</v>
      </c>
    </row>
    <row r="916" spans="1:29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99"/>
        <v>0.57437499999999997</v>
      </c>
      <c r="G916" t="s">
        <v>14</v>
      </c>
      <c r="H916">
        <v>141</v>
      </c>
      <c r="I916" s="6">
        <f t="shared" si="9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102"/>
        <v>41490.208333333336</v>
      </c>
      <c r="O916" s="13">
        <f t="shared" si="103"/>
        <v>41502.208333333336</v>
      </c>
      <c r="P916" t="b">
        <v>0</v>
      </c>
      <c r="Q916" t="b">
        <v>0</v>
      </c>
      <c r="R916" t="s">
        <v>33</v>
      </c>
      <c r="S916" s="8" t="str">
        <f t="shared" si="100"/>
        <v>theater</v>
      </c>
      <c r="T916" s="9" t="str">
        <f t="shared" si="104"/>
        <v>plays</v>
      </c>
      <c r="V916" s="17">
        <f>IF(G916="successful",IF(H916&gt;='Statistical Analysis'!$D$16,"Outlier",0),0)</f>
        <v>0</v>
      </c>
      <c r="W916" s="17">
        <f>IF(G916="failed",IF(H916&gt;='Statistical Analysis'!$E$16,"Outlier",0),0)</f>
        <v>0</v>
      </c>
      <c r="Y916" s="25">
        <f>IF(G916="successful",((H916-'Statistical Analysis'!$D$4)/'Statistical Analysis'!$D$9),0)</f>
        <v>0</v>
      </c>
      <c r="Z916" s="14">
        <f>IF(G916="failed",((H916-'Statistical Analysis'!$E$4)/'Statistical Analysis'!$E$9),0)</f>
        <v>-0.4631473874931808</v>
      </c>
      <c r="AC916" s="17">
        <f t="shared" si="101"/>
        <v>0.4</v>
      </c>
    </row>
    <row r="917" spans="1:29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99"/>
        <v>1.5562827640984909</v>
      </c>
      <c r="G917" t="s">
        <v>20</v>
      </c>
      <c r="H917">
        <v>1866</v>
      </c>
      <c r="I917" s="6">
        <f t="shared" si="9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102"/>
        <v>42976.208333333328</v>
      </c>
      <c r="O917" s="13">
        <f t="shared" si="103"/>
        <v>42985.208333333328</v>
      </c>
      <c r="P917" t="b">
        <v>0</v>
      </c>
      <c r="Q917" t="b">
        <v>0</v>
      </c>
      <c r="R917" t="s">
        <v>269</v>
      </c>
      <c r="S917" s="8" t="str">
        <f t="shared" si="100"/>
        <v>film &amp; video</v>
      </c>
      <c r="T917" s="9" t="str">
        <f t="shared" si="104"/>
        <v>television</v>
      </c>
      <c r="V917" s="17">
        <f>IF(G917="successful",IF(H917&gt;='Statistical Analysis'!$D$16,"Outlier",0),0)</f>
        <v>0</v>
      </c>
      <c r="W917" s="17">
        <f>IF(G917="failed",IF(H917&gt;='Statistical Analysis'!$E$16,"Outlier",0),0)</f>
        <v>0</v>
      </c>
      <c r="Y917" s="25">
        <f>IF(G917="successful",((H917-'Statistical Analysis'!$D$4)/'Statistical Analysis'!$D$9),0)</f>
        <v>0.80146728443459203</v>
      </c>
      <c r="Z917" s="14">
        <f>IF(G917="failed",((H917-'Statistical Analysis'!$E$4)/'Statistical Analysis'!$E$9),0)</f>
        <v>0</v>
      </c>
      <c r="AC917" s="17">
        <f t="shared" si="101"/>
        <v>0.3</v>
      </c>
    </row>
    <row r="918" spans="1:29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99"/>
        <v>0.36297297297297298</v>
      </c>
      <c r="G918" t="s">
        <v>14</v>
      </c>
      <c r="H918">
        <v>52</v>
      </c>
      <c r="I918" s="6">
        <f t="shared" si="9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102"/>
        <v>41991.25</v>
      </c>
      <c r="O918" s="13">
        <f t="shared" si="103"/>
        <v>42000.25</v>
      </c>
      <c r="P918" t="b">
        <v>0</v>
      </c>
      <c r="Q918" t="b">
        <v>0</v>
      </c>
      <c r="R918" t="s">
        <v>122</v>
      </c>
      <c r="S918" s="8" t="str">
        <f t="shared" si="100"/>
        <v>photography</v>
      </c>
      <c r="T918" s="9" t="str">
        <f t="shared" si="104"/>
        <v>photography books</v>
      </c>
      <c r="V918" s="17">
        <f>IF(G918="successful",IF(H918&gt;='Statistical Analysis'!$D$16,"Outlier",0),0)</f>
        <v>0</v>
      </c>
      <c r="W918" s="17">
        <f>IF(G918="failed",IF(H918&gt;='Statistical Analysis'!$E$16,"Outlier",0),0)</f>
        <v>0</v>
      </c>
      <c r="Y918" s="25">
        <f>IF(G918="successful",((H918-'Statistical Analysis'!$D$4)/'Statistical Analysis'!$D$9),0)</f>
        <v>0</v>
      </c>
      <c r="Z918" s="14">
        <f>IF(G918="failed",((H918-'Statistical Analysis'!$E$4)/'Statistical Analysis'!$E$9),0)</f>
        <v>-0.5558569942976116</v>
      </c>
      <c r="AC918" s="17">
        <f t="shared" si="101"/>
        <v>0.3</v>
      </c>
    </row>
    <row r="919" spans="1:29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99"/>
        <v>0.58250000000000002</v>
      </c>
      <c r="G919" t="s">
        <v>47</v>
      </c>
      <c r="H919">
        <v>27</v>
      </c>
      <c r="I919" s="6">
        <f t="shared" si="9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102"/>
        <v>40722.208333333336</v>
      </c>
      <c r="O919" s="13">
        <f t="shared" si="103"/>
        <v>40746.208333333336</v>
      </c>
      <c r="P919" t="b">
        <v>0</v>
      </c>
      <c r="Q919" t="b">
        <v>1</v>
      </c>
      <c r="R919" t="s">
        <v>100</v>
      </c>
      <c r="S919" s="8" t="str">
        <f t="shared" si="100"/>
        <v>film &amp; video</v>
      </c>
      <c r="T919" s="9" t="str">
        <f t="shared" si="104"/>
        <v>shorts</v>
      </c>
      <c r="V919" s="17">
        <f>IF(G919="successful",IF(H919&gt;='Statistical Analysis'!$D$16,"Outlier",0),0)</f>
        <v>0</v>
      </c>
      <c r="W919" s="17">
        <f>IF(G919="failed",IF(H919&gt;='Statistical Analysis'!$E$16,"Outlier",0),0)</f>
        <v>0</v>
      </c>
      <c r="Y919" s="25">
        <f>IF(G919="successful",((H919-'Statistical Analysis'!$D$4)/'Statistical Analysis'!$D$9),0)</f>
        <v>0</v>
      </c>
      <c r="Z919" s="14">
        <f>IF(G919="failed",((H919-'Statistical Analysis'!$E$4)/'Statistical Analysis'!$E$9),0)</f>
        <v>0</v>
      </c>
      <c r="AC919" s="17">
        <f t="shared" si="101"/>
        <v>0.8</v>
      </c>
    </row>
    <row r="920" spans="1:29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99"/>
        <v>2.3739473684210526</v>
      </c>
      <c r="G920" t="s">
        <v>20</v>
      </c>
      <c r="H920">
        <v>156</v>
      </c>
      <c r="I920" s="6">
        <f t="shared" si="9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102"/>
        <v>41117.208333333336</v>
      </c>
      <c r="O920" s="13">
        <f t="shared" si="103"/>
        <v>41128.208333333336</v>
      </c>
      <c r="P920" t="b">
        <v>0</v>
      </c>
      <c r="Q920" t="b">
        <v>0</v>
      </c>
      <c r="R920" t="s">
        <v>133</v>
      </c>
      <c r="S920" s="8" t="str">
        <f t="shared" si="100"/>
        <v>publishing</v>
      </c>
      <c r="T920" s="9" t="str">
        <f t="shared" si="104"/>
        <v>radio &amp; podcasts</v>
      </c>
      <c r="V920" s="17">
        <f>IF(G920="successful",IF(H920&gt;='Statistical Analysis'!$D$16,"Outlier",0),0)</f>
        <v>0</v>
      </c>
      <c r="W920" s="17">
        <f>IF(G920="failed",IF(H920&gt;='Statistical Analysis'!$E$16,"Outlier",0),0)</f>
        <v>0</v>
      </c>
      <c r="Y920" s="25">
        <f>IF(G920="successful",((H920-'Statistical Analysis'!$D$4)/'Statistical Analysis'!$D$9),0)</f>
        <v>-0.54898339652447459</v>
      </c>
      <c r="Z920" s="14">
        <f>IF(G920="failed",((H920-'Statistical Analysis'!$E$4)/'Statistical Analysis'!$E$9),0)</f>
        <v>0</v>
      </c>
      <c r="AC920" s="17">
        <f t="shared" si="101"/>
        <v>0.36666666666666664</v>
      </c>
    </row>
    <row r="921" spans="1:29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99"/>
        <v>0.58750000000000002</v>
      </c>
      <c r="G921" t="s">
        <v>14</v>
      </c>
      <c r="H921">
        <v>225</v>
      </c>
      <c r="I921" s="6">
        <f t="shared" si="9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102"/>
        <v>43022.208333333328</v>
      </c>
      <c r="O921" s="13">
        <f t="shared" si="103"/>
        <v>43054.25</v>
      </c>
      <c r="P921" t="b">
        <v>0</v>
      </c>
      <c r="Q921" t="b">
        <v>1</v>
      </c>
      <c r="R921" t="s">
        <v>33</v>
      </c>
      <c r="S921" s="8" t="str">
        <f t="shared" si="100"/>
        <v>theater</v>
      </c>
      <c r="T921" s="9" t="str">
        <f t="shared" si="104"/>
        <v>plays</v>
      </c>
      <c r="V921" s="17">
        <f>IF(G921="successful",IF(H921&gt;='Statistical Analysis'!$D$16,"Outlier",0),0)</f>
        <v>0</v>
      </c>
      <c r="W921" s="17">
        <f>IF(G921="failed",IF(H921&gt;='Statistical Analysis'!$E$16,"Outlier",0),0)</f>
        <v>0</v>
      </c>
      <c r="Y921" s="25">
        <f>IF(G921="successful",((H921-'Statistical Analysis'!$D$4)/'Statistical Analysis'!$D$9),0)</f>
        <v>0</v>
      </c>
      <c r="Z921" s="14">
        <f>IF(G921="failed",((H921-'Statistical Analysis'!$E$4)/'Statistical Analysis'!$E$9),0)</f>
        <v>-0.37564618556540341</v>
      </c>
      <c r="AC921" s="17">
        <f t="shared" si="101"/>
        <v>1.0680555555557172</v>
      </c>
    </row>
    <row r="922" spans="1:29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99"/>
        <v>1.8256603773584905</v>
      </c>
      <c r="G922" t="s">
        <v>20</v>
      </c>
      <c r="H922">
        <v>255</v>
      </c>
      <c r="I922" s="6">
        <f t="shared" si="9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102"/>
        <v>43503.25</v>
      </c>
      <c r="O922" s="13">
        <f t="shared" si="103"/>
        <v>43523.25</v>
      </c>
      <c r="P922" t="b">
        <v>1</v>
      </c>
      <c r="Q922" t="b">
        <v>0</v>
      </c>
      <c r="R922" t="s">
        <v>71</v>
      </c>
      <c r="S922" s="8" t="str">
        <f t="shared" si="100"/>
        <v>film &amp; video</v>
      </c>
      <c r="T922" s="9" t="str">
        <f t="shared" si="104"/>
        <v>animation</v>
      </c>
      <c r="V922" s="17">
        <f>IF(G922="successful",IF(H922&gt;='Statistical Analysis'!$D$16,"Outlier",0),0)</f>
        <v>0</v>
      </c>
      <c r="W922" s="17">
        <f>IF(G922="failed",IF(H922&gt;='Statistical Analysis'!$E$16,"Outlier",0),0)</f>
        <v>0</v>
      </c>
      <c r="Y922" s="25">
        <f>IF(G922="successful",((H922-'Statistical Analysis'!$D$4)/'Statistical Analysis'!$D$9),0)</f>
        <v>-0.47079940973210754</v>
      </c>
      <c r="Z922" s="14">
        <f>IF(G922="failed",((H922-'Statistical Analysis'!$E$4)/'Statistical Analysis'!$E$9),0)</f>
        <v>0</v>
      </c>
      <c r="AC922" s="17">
        <f t="shared" si="101"/>
        <v>0.66666666666666663</v>
      </c>
    </row>
    <row r="923" spans="1:29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99"/>
        <v>7.5436408977556111E-3</v>
      </c>
      <c r="G923" t="s">
        <v>14</v>
      </c>
      <c r="H923">
        <v>38</v>
      </c>
      <c r="I923" s="6">
        <f t="shared" si="9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102"/>
        <v>40951.25</v>
      </c>
      <c r="O923" s="13">
        <f t="shared" si="103"/>
        <v>40965.25</v>
      </c>
      <c r="P923" t="b">
        <v>0</v>
      </c>
      <c r="Q923" t="b">
        <v>0</v>
      </c>
      <c r="R923" t="s">
        <v>28</v>
      </c>
      <c r="S923" s="8" t="str">
        <f t="shared" si="100"/>
        <v>technology</v>
      </c>
      <c r="T923" s="9" t="str">
        <f t="shared" si="104"/>
        <v>web</v>
      </c>
      <c r="V923" s="17">
        <f>IF(G923="successful",IF(H923&gt;='Statistical Analysis'!$D$16,"Outlier",0),0)</f>
        <v>0</v>
      </c>
      <c r="W923" s="17">
        <f>IF(G923="failed",IF(H923&gt;='Statistical Analysis'!$E$16,"Outlier",0),0)</f>
        <v>0</v>
      </c>
      <c r="Y923" s="25">
        <f>IF(G923="successful",((H923-'Statistical Analysis'!$D$4)/'Statistical Analysis'!$D$9),0)</f>
        <v>0</v>
      </c>
      <c r="Z923" s="14">
        <f>IF(G923="failed",((H923-'Statistical Analysis'!$E$4)/'Statistical Analysis'!$E$9),0)</f>
        <v>-0.57044052795224121</v>
      </c>
      <c r="AC923" s="17">
        <f t="shared" si="101"/>
        <v>0.46666666666666667</v>
      </c>
    </row>
    <row r="924" spans="1:29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99"/>
        <v>1.7595330739299611</v>
      </c>
      <c r="G924" t="s">
        <v>20</v>
      </c>
      <c r="H924">
        <v>2261</v>
      </c>
      <c r="I924" s="6">
        <f t="shared" si="98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102"/>
        <v>43443.25</v>
      </c>
      <c r="O924" s="13">
        <f t="shared" si="103"/>
        <v>43452.25</v>
      </c>
      <c r="P924" t="b">
        <v>0</v>
      </c>
      <c r="Q924" t="b">
        <v>1</v>
      </c>
      <c r="R924" t="s">
        <v>319</v>
      </c>
      <c r="S924" s="8" t="str">
        <f t="shared" si="100"/>
        <v>music</v>
      </c>
      <c r="T924" s="9" t="str">
        <f t="shared" si="104"/>
        <v>world music</v>
      </c>
      <c r="V924" s="17">
        <f>IF(G924="successful",IF(H924&gt;='Statistical Analysis'!$D$16,"Outlier",0),0)</f>
        <v>0</v>
      </c>
      <c r="W924" s="17">
        <f>IF(G924="failed",IF(H924&gt;='Statistical Analysis'!$E$16,"Outlier",0),0)</f>
        <v>0</v>
      </c>
      <c r="Y924" s="25">
        <f>IF(G924="successful",((H924-'Statistical Analysis'!$D$4)/'Statistical Analysis'!$D$9),0)</f>
        <v>1.113413494363733</v>
      </c>
      <c r="Z924" s="14">
        <f>IF(G924="failed",((H924-'Statistical Analysis'!$E$4)/'Statistical Analysis'!$E$9),0)</f>
        <v>0</v>
      </c>
      <c r="AC924" s="17">
        <f t="shared" si="101"/>
        <v>0.3</v>
      </c>
    </row>
    <row r="925" spans="1:29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99"/>
        <v>2.3788235294117648</v>
      </c>
      <c r="G925" t="s">
        <v>20</v>
      </c>
      <c r="H925">
        <v>40</v>
      </c>
      <c r="I925" s="6">
        <f t="shared" si="98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102"/>
        <v>40373.208333333336</v>
      </c>
      <c r="O925" s="13">
        <f t="shared" si="103"/>
        <v>40374.208333333336</v>
      </c>
      <c r="P925" t="b">
        <v>0</v>
      </c>
      <c r="Q925" t="b">
        <v>0</v>
      </c>
      <c r="R925" t="s">
        <v>33</v>
      </c>
      <c r="S925" s="8" t="str">
        <f t="shared" si="100"/>
        <v>theater</v>
      </c>
      <c r="T925" s="9" t="str">
        <f t="shared" si="104"/>
        <v>plays</v>
      </c>
      <c r="V925" s="17">
        <f>IF(G925="successful",IF(H925&gt;='Statistical Analysis'!$D$16,"Outlier",0),0)</f>
        <v>0</v>
      </c>
      <c r="W925" s="17">
        <f>IF(G925="failed",IF(H925&gt;='Statistical Analysis'!$E$16,"Outlier",0),0)</f>
        <v>0</v>
      </c>
      <c r="Y925" s="25">
        <f>IF(G925="successful",((H925-'Statistical Analysis'!$D$4)/'Statistical Analysis'!$D$9),0)</f>
        <v>-0.64059291640239957</v>
      </c>
      <c r="Z925" s="14">
        <f>IF(G925="failed",((H925-'Statistical Analysis'!$E$4)/'Statistical Analysis'!$E$9),0)</f>
        <v>0</v>
      </c>
      <c r="AC925" s="17">
        <f t="shared" si="101"/>
        <v>3.3333333333333333E-2</v>
      </c>
    </row>
    <row r="926" spans="1:29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99"/>
        <v>4.8805076142131982</v>
      </c>
      <c r="G926" t="s">
        <v>20</v>
      </c>
      <c r="H926">
        <v>2289</v>
      </c>
      <c r="I926" s="6">
        <f t="shared" si="9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102"/>
        <v>43769.208333333328</v>
      </c>
      <c r="O926" s="13">
        <f t="shared" si="103"/>
        <v>43780.25</v>
      </c>
      <c r="P926" t="b">
        <v>0</v>
      </c>
      <c r="Q926" t="b">
        <v>0</v>
      </c>
      <c r="R926" t="s">
        <v>33</v>
      </c>
      <c r="S926" s="8" t="str">
        <f t="shared" si="100"/>
        <v>theater</v>
      </c>
      <c r="T926" s="9" t="str">
        <f t="shared" si="104"/>
        <v>plays</v>
      </c>
      <c r="V926" s="17">
        <f>IF(G926="successful",IF(H926&gt;='Statistical Analysis'!$D$16,"Outlier",0),0)</f>
        <v>0</v>
      </c>
      <c r="W926" s="17">
        <f>IF(G926="failed",IF(H926&gt;='Statistical Analysis'!$E$16,"Outlier",0),0)</f>
        <v>0</v>
      </c>
      <c r="Y926" s="25">
        <f>IF(G926="successful",((H926-'Statistical Analysis'!$D$4)/'Statistical Analysis'!$D$9),0)</f>
        <v>1.1355261370928873</v>
      </c>
      <c r="Z926" s="14">
        <f>IF(G926="failed",((H926-'Statistical Analysis'!$E$4)/'Statistical Analysis'!$E$9),0)</f>
        <v>0</v>
      </c>
      <c r="AC926" s="17">
        <f t="shared" si="101"/>
        <v>0.36805555555571723</v>
      </c>
    </row>
    <row r="927" spans="1:29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99"/>
        <v>2.2406666666666668</v>
      </c>
      <c r="G927" t="s">
        <v>20</v>
      </c>
      <c r="H927">
        <v>65</v>
      </c>
      <c r="I927" s="6">
        <f t="shared" si="9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102"/>
        <v>43000.208333333328</v>
      </c>
      <c r="O927" s="13">
        <f t="shared" si="103"/>
        <v>43012.208333333328</v>
      </c>
      <c r="P927" t="b">
        <v>0</v>
      </c>
      <c r="Q927" t="b">
        <v>0</v>
      </c>
      <c r="R927" t="s">
        <v>33</v>
      </c>
      <c r="S927" s="8" t="str">
        <f t="shared" si="100"/>
        <v>theater</v>
      </c>
      <c r="T927" s="9" t="str">
        <f t="shared" si="104"/>
        <v>plays</v>
      </c>
      <c r="V927" s="17">
        <f>IF(G927="successful",IF(H927&gt;='Statistical Analysis'!$D$16,"Outlier",0),0)</f>
        <v>0</v>
      </c>
      <c r="W927" s="17">
        <f>IF(G927="failed",IF(H927&gt;='Statistical Analysis'!$E$16,"Outlier",0),0)</f>
        <v>0</v>
      </c>
      <c r="Y927" s="25">
        <f>IF(G927="successful",((H927-'Statistical Analysis'!$D$4)/'Statistical Analysis'!$D$9),0)</f>
        <v>-0.62084948539422602</v>
      </c>
      <c r="Z927" s="14">
        <f>IF(G927="failed",((H927-'Statistical Analysis'!$E$4)/'Statistical Analysis'!$E$9),0)</f>
        <v>0</v>
      </c>
      <c r="AC927" s="17">
        <f t="shared" si="101"/>
        <v>0.4</v>
      </c>
    </row>
    <row r="928" spans="1:29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99"/>
        <v>0.18126436781609195</v>
      </c>
      <c r="G928" t="s">
        <v>14</v>
      </c>
      <c r="H928">
        <v>15</v>
      </c>
      <c r="I928" s="6">
        <f t="shared" si="9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102"/>
        <v>42502.208333333328</v>
      </c>
      <c r="O928" s="13">
        <f t="shared" si="103"/>
        <v>42506.208333333328</v>
      </c>
      <c r="P928" t="b">
        <v>0</v>
      </c>
      <c r="Q928" t="b">
        <v>0</v>
      </c>
      <c r="R928" t="s">
        <v>17</v>
      </c>
      <c r="S928" s="8" t="str">
        <f t="shared" si="100"/>
        <v>food</v>
      </c>
      <c r="T928" s="9" t="str">
        <f t="shared" si="104"/>
        <v>food trucks</v>
      </c>
      <c r="V928" s="17">
        <f>IF(G928="successful",IF(H928&gt;='Statistical Analysis'!$D$16,"Outlier",0),0)</f>
        <v>0</v>
      </c>
      <c r="W928" s="17">
        <f>IF(G928="failed",IF(H928&gt;='Statistical Analysis'!$E$16,"Outlier",0),0)</f>
        <v>0</v>
      </c>
      <c r="Y928" s="25">
        <f>IF(G928="successful",((H928-'Statistical Analysis'!$D$4)/'Statistical Analysis'!$D$9),0)</f>
        <v>0</v>
      </c>
      <c r="Z928" s="14">
        <f>IF(G928="failed",((H928-'Statistical Analysis'!$E$4)/'Statistical Analysis'!$E$9),0)</f>
        <v>-0.5943991903848469</v>
      </c>
      <c r="AC928" s="17">
        <f t="shared" si="101"/>
        <v>0.13333333333333333</v>
      </c>
    </row>
    <row r="929" spans="1:29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99"/>
        <v>0.45847222222222223</v>
      </c>
      <c r="G929" t="s">
        <v>14</v>
      </c>
      <c r="H929">
        <v>37</v>
      </c>
      <c r="I929" s="6">
        <f t="shared" si="9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102"/>
        <v>41102.208333333336</v>
      </c>
      <c r="O929" s="13">
        <f t="shared" si="103"/>
        <v>41131.208333333336</v>
      </c>
      <c r="P929" t="b">
        <v>0</v>
      </c>
      <c r="Q929" t="b">
        <v>0</v>
      </c>
      <c r="R929" t="s">
        <v>33</v>
      </c>
      <c r="S929" s="8" t="str">
        <f t="shared" si="100"/>
        <v>theater</v>
      </c>
      <c r="T929" s="9" t="str">
        <f t="shared" si="104"/>
        <v>plays</v>
      </c>
      <c r="V929" s="17">
        <f>IF(G929="successful",IF(H929&gt;='Statistical Analysis'!$D$16,"Outlier",0),0)</f>
        <v>0</v>
      </c>
      <c r="W929" s="17">
        <f>IF(G929="failed",IF(H929&gt;='Statistical Analysis'!$E$16,"Outlier",0),0)</f>
        <v>0</v>
      </c>
      <c r="Y929" s="25">
        <f>IF(G929="successful",((H929-'Statistical Analysis'!$D$4)/'Statistical Analysis'!$D$9),0)</f>
        <v>0</v>
      </c>
      <c r="Z929" s="14">
        <f>IF(G929="failed",((H929-'Statistical Analysis'!$E$4)/'Statistical Analysis'!$E$9),0)</f>
        <v>-0.57148220892757184</v>
      </c>
      <c r="AC929" s="17">
        <f t="shared" si="101"/>
        <v>0.96666666666666667</v>
      </c>
    </row>
    <row r="930" spans="1:29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99"/>
        <v>1.1731541218637993</v>
      </c>
      <c r="G930" t="s">
        <v>20</v>
      </c>
      <c r="H930">
        <v>3777</v>
      </c>
      <c r="I930" s="6">
        <f t="shared" si="9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102"/>
        <v>41637.25</v>
      </c>
      <c r="O930" s="13">
        <f t="shared" si="103"/>
        <v>41646.25</v>
      </c>
      <c r="P930" t="b">
        <v>0</v>
      </c>
      <c r="Q930" t="b">
        <v>0</v>
      </c>
      <c r="R930" t="s">
        <v>28</v>
      </c>
      <c r="S930" s="8" t="str">
        <f t="shared" si="100"/>
        <v>technology</v>
      </c>
      <c r="T930" s="9" t="str">
        <f t="shared" si="104"/>
        <v>web</v>
      </c>
      <c r="V930" s="17" t="str">
        <f>IF(G930="successful",IF(H930&gt;='Statistical Analysis'!$D$16,"Outlier",0),0)</f>
        <v>Outlier</v>
      </c>
      <c r="W930" s="17">
        <f>IF(G930="failed",IF(H930&gt;='Statistical Analysis'!$E$16,"Outlier",0),0)</f>
        <v>0</v>
      </c>
      <c r="Y930" s="25">
        <f>IF(G930="successful",((H930-'Statistical Analysis'!$D$4)/'Statistical Analysis'!$D$9),0)</f>
        <v>2.3106551506993731</v>
      </c>
      <c r="Z930" s="14">
        <f>IF(G930="failed",((H930-'Statistical Analysis'!$E$4)/'Statistical Analysis'!$E$9),0)</f>
        <v>0</v>
      </c>
      <c r="AC930" s="17">
        <f t="shared" si="101"/>
        <v>0.3</v>
      </c>
    </row>
    <row r="931" spans="1:29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99"/>
        <v>2.173090909090909</v>
      </c>
      <c r="G931" t="s">
        <v>20</v>
      </c>
      <c r="H931">
        <v>184</v>
      </c>
      <c r="I931" s="6">
        <f t="shared" si="9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102"/>
        <v>42858.208333333328</v>
      </c>
      <c r="O931" s="13">
        <f t="shared" si="103"/>
        <v>42872.208333333328</v>
      </c>
      <c r="P931" t="b">
        <v>0</v>
      </c>
      <c r="Q931" t="b">
        <v>0</v>
      </c>
      <c r="R931" t="s">
        <v>33</v>
      </c>
      <c r="S931" s="8" t="str">
        <f t="shared" si="100"/>
        <v>theater</v>
      </c>
      <c r="T931" s="9" t="str">
        <f t="shared" si="104"/>
        <v>plays</v>
      </c>
      <c r="V931" s="17">
        <f>IF(G931="successful",IF(H931&gt;='Statistical Analysis'!$D$16,"Outlier",0),0)</f>
        <v>0</v>
      </c>
      <c r="W931" s="17">
        <f>IF(G931="failed",IF(H931&gt;='Statistical Analysis'!$E$16,"Outlier",0),0)</f>
        <v>0</v>
      </c>
      <c r="Y931" s="25">
        <f>IF(G931="successful",((H931-'Statistical Analysis'!$D$4)/'Statistical Analysis'!$D$9),0)</f>
        <v>-0.52687075379532022</v>
      </c>
      <c r="Z931" s="14">
        <f>IF(G931="failed",((H931-'Statistical Analysis'!$E$4)/'Statistical Analysis'!$E$9),0)</f>
        <v>0</v>
      </c>
      <c r="AC931" s="17">
        <f t="shared" si="101"/>
        <v>0.46666666666666667</v>
      </c>
    </row>
    <row r="932" spans="1:29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99"/>
        <v>1.1228571428571428</v>
      </c>
      <c r="G932" t="s">
        <v>20</v>
      </c>
      <c r="H932">
        <v>85</v>
      </c>
      <c r="I932" s="6">
        <f t="shared" si="9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102"/>
        <v>42060.25</v>
      </c>
      <c r="O932" s="13">
        <f t="shared" si="103"/>
        <v>42067.25</v>
      </c>
      <c r="P932" t="b">
        <v>0</v>
      </c>
      <c r="Q932" t="b">
        <v>1</v>
      </c>
      <c r="R932" t="s">
        <v>33</v>
      </c>
      <c r="S932" s="8" t="str">
        <f t="shared" si="100"/>
        <v>theater</v>
      </c>
      <c r="T932" s="9" t="str">
        <f t="shared" si="104"/>
        <v>plays</v>
      </c>
      <c r="V932" s="17">
        <f>IF(G932="successful",IF(H932&gt;='Statistical Analysis'!$D$16,"Outlier",0),0)</f>
        <v>0</v>
      </c>
      <c r="W932" s="17">
        <f>IF(G932="failed",IF(H932&gt;='Statistical Analysis'!$E$16,"Outlier",0),0)</f>
        <v>0</v>
      </c>
      <c r="Y932" s="25">
        <f>IF(G932="successful",((H932-'Statistical Analysis'!$D$4)/'Statistical Analysis'!$D$9),0)</f>
        <v>-0.60505474058768727</v>
      </c>
      <c r="Z932" s="14">
        <f>IF(G932="failed",((H932-'Statistical Analysis'!$E$4)/'Statistical Analysis'!$E$9),0)</f>
        <v>0</v>
      </c>
      <c r="AC932" s="17">
        <f t="shared" si="101"/>
        <v>0.23333333333333334</v>
      </c>
    </row>
    <row r="933" spans="1:29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99"/>
        <v>0.72518987341772156</v>
      </c>
      <c r="G933" t="s">
        <v>14</v>
      </c>
      <c r="H933">
        <v>112</v>
      </c>
      <c r="I933" s="6">
        <f t="shared" si="9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102"/>
        <v>41818.208333333336</v>
      </c>
      <c r="O933" s="13">
        <f t="shared" si="103"/>
        <v>41820.208333333336</v>
      </c>
      <c r="P933" t="b">
        <v>0</v>
      </c>
      <c r="Q933" t="b">
        <v>1</v>
      </c>
      <c r="R933" t="s">
        <v>33</v>
      </c>
      <c r="S933" s="8" t="str">
        <f t="shared" si="100"/>
        <v>theater</v>
      </c>
      <c r="T933" s="9" t="str">
        <f t="shared" si="104"/>
        <v>plays</v>
      </c>
      <c r="V933" s="17">
        <f>IF(G933="successful",IF(H933&gt;='Statistical Analysis'!$D$16,"Outlier",0),0)</f>
        <v>0</v>
      </c>
      <c r="W933" s="17">
        <f>IF(G933="failed",IF(H933&gt;='Statistical Analysis'!$E$16,"Outlier",0),0)</f>
        <v>0</v>
      </c>
      <c r="Y933" s="25">
        <f>IF(G933="successful",((H933-'Statistical Analysis'!$D$4)/'Statistical Analysis'!$D$9),0)</f>
        <v>0</v>
      </c>
      <c r="Z933" s="14">
        <f>IF(G933="failed",((H933-'Statistical Analysis'!$E$4)/'Statistical Analysis'!$E$9),0)</f>
        <v>-0.49335613577777065</v>
      </c>
      <c r="AC933" s="17">
        <f t="shared" si="101"/>
        <v>6.6666666666666666E-2</v>
      </c>
    </row>
    <row r="934" spans="1:29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99"/>
        <v>2.1230434782608696</v>
      </c>
      <c r="G934" t="s">
        <v>20</v>
      </c>
      <c r="H934">
        <v>144</v>
      </c>
      <c r="I934" s="6">
        <f t="shared" si="9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102"/>
        <v>41709.208333333336</v>
      </c>
      <c r="O934" s="13">
        <f t="shared" si="103"/>
        <v>41712.208333333336</v>
      </c>
      <c r="P934" t="b">
        <v>0</v>
      </c>
      <c r="Q934" t="b">
        <v>0</v>
      </c>
      <c r="R934" t="s">
        <v>23</v>
      </c>
      <c r="S934" s="8" t="str">
        <f t="shared" si="100"/>
        <v>music</v>
      </c>
      <c r="T934" s="9" t="str">
        <f t="shared" si="104"/>
        <v>rock</v>
      </c>
      <c r="V934" s="17">
        <f>IF(G934="successful",IF(H934&gt;='Statistical Analysis'!$D$16,"Outlier",0),0)</f>
        <v>0</v>
      </c>
      <c r="W934" s="17">
        <f>IF(G934="failed",IF(H934&gt;='Statistical Analysis'!$E$16,"Outlier",0),0)</f>
        <v>0</v>
      </c>
      <c r="Y934" s="25">
        <f>IF(G934="successful",((H934-'Statistical Analysis'!$D$4)/'Statistical Analysis'!$D$9),0)</f>
        <v>-0.55846024340839784</v>
      </c>
      <c r="Z934" s="14">
        <f>IF(G934="failed",((H934-'Statistical Analysis'!$E$4)/'Statistical Analysis'!$E$9),0)</f>
        <v>0</v>
      </c>
      <c r="AC934" s="17">
        <f t="shared" si="101"/>
        <v>0.1</v>
      </c>
    </row>
    <row r="935" spans="1:29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99"/>
        <v>2.3974657534246577</v>
      </c>
      <c r="G935" t="s">
        <v>20</v>
      </c>
      <c r="H935">
        <v>1902</v>
      </c>
      <c r="I935" s="6">
        <f t="shared" si="9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102"/>
        <v>41372.208333333336</v>
      </c>
      <c r="O935" s="13">
        <f t="shared" si="103"/>
        <v>41385.208333333336</v>
      </c>
      <c r="P935" t="b">
        <v>0</v>
      </c>
      <c r="Q935" t="b">
        <v>0</v>
      </c>
      <c r="R935" t="s">
        <v>33</v>
      </c>
      <c r="S935" s="8" t="str">
        <f t="shared" si="100"/>
        <v>theater</v>
      </c>
      <c r="T935" s="9" t="str">
        <f t="shared" si="104"/>
        <v>plays</v>
      </c>
      <c r="V935" s="17">
        <f>IF(G935="successful",IF(H935&gt;='Statistical Analysis'!$D$16,"Outlier",0),0)</f>
        <v>0</v>
      </c>
      <c r="W935" s="17">
        <f>IF(G935="failed",IF(H935&gt;='Statistical Analysis'!$E$16,"Outlier",0),0)</f>
        <v>0</v>
      </c>
      <c r="Y935" s="25">
        <f>IF(G935="successful",((H935-'Statistical Analysis'!$D$4)/'Statistical Analysis'!$D$9),0)</f>
        <v>0.82989782508636178</v>
      </c>
      <c r="Z935" s="14">
        <f>IF(G935="failed",((H935-'Statistical Analysis'!$E$4)/'Statistical Analysis'!$E$9),0)</f>
        <v>0</v>
      </c>
      <c r="AC935" s="17">
        <f t="shared" si="101"/>
        <v>0.43333333333333335</v>
      </c>
    </row>
    <row r="936" spans="1:29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99"/>
        <v>1.8193548387096774</v>
      </c>
      <c r="G936" t="s">
        <v>20</v>
      </c>
      <c r="H936">
        <v>105</v>
      </c>
      <c r="I936" s="6">
        <f t="shared" si="9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102"/>
        <v>42422.25</v>
      </c>
      <c r="O936" s="13">
        <f t="shared" si="103"/>
        <v>42428.25</v>
      </c>
      <c r="P936" t="b">
        <v>0</v>
      </c>
      <c r="Q936" t="b">
        <v>0</v>
      </c>
      <c r="R936" t="s">
        <v>33</v>
      </c>
      <c r="S936" s="8" t="str">
        <f t="shared" si="100"/>
        <v>theater</v>
      </c>
      <c r="T936" s="9" t="str">
        <f t="shared" si="104"/>
        <v>plays</v>
      </c>
      <c r="V936" s="17">
        <f>IF(G936="successful",IF(H936&gt;='Statistical Analysis'!$D$16,"Outlier",0),0)</f>
        <v>0</v>
      </c>
      <c r="W936" s="17">
        <f>IF(G936="failed",IF(H936&gt;='Statistical Analysis'!$E$16,"Outlier",0),0)</f>
        <v>0</v>
      </c>
      <c r="Y936" s="25">
        <f>IF(G936="successful",((H936-'Statistical Analysis'!$D$4)/'Statistical Analysis'!$D$9),0)</f>
        <v>-0.5892599957811484</v>
      </c>
      <c r="Z936" s="14">
        <f>IF(G936="failed",((H936-'Statistical Analysis'!$E$4)/'Statistical Analysis'!$E$9),0)</f>
        <v>0</v>
      </c>
      <c r="AC936" s="17">
        <f t="shared" si="101"/>
        <v>0.2</v>
      </c>
    </row>
    <row r="937" spans="1:29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99"/>
        <v>1.6413114754098361</v>
      </c>
      <c r="G937" t="s">
        <v>20</v>
      </c>
      <c r="H937">
        <v>132</v>
      </c>
      <c r="I937" s="6">
        <f t="shared" si="9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102"/>
        <v>42209.208333333328</v>
      </c>
      <c r="O937" s="13">
        <f t="shared" si="103"/>
        <v>42216.208333333328</v>
      </c>
      <c r="P937" t="b">
        <v>0</v>
      </c>
      <c r="Q937" t="b">
        <v>0</v>
      </c>
      <c r="R937" t="s">
        <v>33</v>
      </c>
      <c r="S937" s="8" t="str">
        <f t="shared" si="100"/>
        <v>theater</v>
      </c>
      <c r="T937" s="9" t="str">
        <f t="shared" si="104"/>
        <v>plays</v>
      </c>
      <c r="V937" s="17">
        <f>IF(G937="successful",IF(H937&gt;='Statistical Analysis'!$D$16,"Outlier",0),0)</f>
        <v>0</v>
      </c>
      <c r="W937" s="17">
        <f>IF(G937="failed",IF(H937&gt;='Statistical Analysis'!$E$16,"Outlier",0),0)</f>
        <v>0</v>
      </c>
      <c r="Y937" s="25">
        <f>IF(G937="successful",((H937-'Statistical Analysis'!$D$4)/'Statistical Analysis'!$D$9),0)</f>
        <v>-0.56793709029232109</v>
      </c>
      <c r="Z937" s="14">
        <f>IF(G937="failed",((H937-'Statistical Analysis'!$E$4)/'Statistical Analysis'!$E$9),0)</f>
        <v>0</v>
      </c>
      <c r="AC937" s="17">
        <f t="shared" si="101"/>
        <v>0.23333333333333334</v>
      </c>
    </row>
    <row r="938" spans="1:29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99"/>
        <v>1.6375968992248063E-2</v>
      </c>
      <c r="G938" t="s">
        <v>14</v>
      </c>
      <c r="H938">
        <v>21</v>
      </c>
      <c r="I938" s="6">
        <f t="shared" si="9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102"/>
        <v>43668.208333333328</v>
      </c>
      <c r="O938" s="13">
        <f t="shared" si="103"/>
        <v>43671.208333333328</v>
      </c>
      <c r="P938" t="b">
        <v>1</v>
      </c>
      <c r="Q938" t="b">
        <v>0</v>
      </c>
      <c r="R938" t="s">
        <v>33</v>
      </c>
      <c r="S938" s="8" t="str">
        <f t="shared" si="100"/>
        <v>theater</v>
      </c>
      <c r="T938" s="9" t="str">
        <f t="shared" si="104"/>
        <v>plays</v>
      </c>
      <c r="V938" s="17">
        <f>IF(G938="successful",IF(H938&gt;='Statistical Analysis'!$D$16,"Outlier",0),0)</f>
        <v>0</v>
      </c>
      <c r="W938" s="17">
        <f>IF(G938="failed",IF(H938&gt;='Statistical Analysis'!$E$16,"Outlier",0),0)</f>
        <v>0</v>
      </c>
      <c r="Y938" s="25">
        <f>IF(G938="successful",((H938-'Statistical Analysis'!$D$4)/'Statistical Analysis'!$D$9),0)</f>
        <v>0</v>
      </c>
      <c r="Z938" s="14">
        <f>IF(G938="failed",((H938-'Statistical Analysis'!$E$4)/'Statistical Analysis'!$E$9),0)</f>
        <v>-0.58814910453286284</v>
      </c>
      <c r="AC938" s="17">
        <f t="shared" si="101"/>
        <v>0.1</v>
      </c>
    </row>
    <row r="939" spans="1:29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99"/>
        <v>0.49643859649122807</v>
      </c>
      <c r="G939" t="s">
        <v>74</v>
      </c>
      <c r="H939">
        <v>976</v>
      </c>
      <c r="I939" s="6">
        <f t="shared" si="9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102"/>
        <v>42334.25</v>
      </c>
      <c r="O939" s="13">
        <f t="shared" si="103"/>
        <v>42343.25</v>
      </c>
      <c r="P939" t="b">
        <v>0</v>
      </c>
      <c r="Q939" t="b">
        <v>0</v>
      </c>
      <c r="R939" t="s">
        <v>42</v>
      </c>
      <c r="S939" s="8" t="str">
        <f t="shared" si="100"/>
        <v>film &amp; video</v>
      </c>
      <c r="T939" s="9" t="str">
        <f t="shared" si="104"/>
        <v>documentary</v>
      </c>
      <c r="V939" s="17">
        <f>IF(G939="successful",IF(H939&gt;='Statistical Analysis'!$D$16,"Outlier",0),0)</f>
        <v>0</v>
      </c>
      <c r="W939" s="17">
        <f>IF(G939="failed",IF(H939&gt;='Statistical Analysis'!$E$16,"Outlier",0),0)</f>
        <v>0</v>
      </c>
      <c r="Y939" s="25">
        <f>IF(G939="successful",((H939-'Statistical Analysis'!$D$4)/'Statistical Analysis'!$D$9),0)</f>
        <v>0</v>
      </c>
      <c r="Z939" s="14">
        <f>IF(G939="failed",((H939-'Statistical Analysis'!$E$4)/'Statistical Analysis'!$E$9),0)</f>
        <v>0</v>
      </c>
      <c r="AC939" s="17">
        <f t="shared" si="101"/>
        <v>0.3</v>
      </c>
    </row>
    <row r="940" spans="1:29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99"/>
        <v>1.0970652173913042</v>
      </c>
      <c r="G940" t="s">
        <v>20</v>
      </c>
      <c r="H940">
        <v>96</v>
      </c>
      <c r="I940" s="6">
        <f t="shared" si="9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102"/>
        <v>43263.208333333328</v>
      </c>
      <c r="O940" s="13">
        <f t="shared" si="103"/>
        <v>43299.208333333328</v>
      </c>
      <c r="P940" t="b">
        <v>0</v>
      </c>
      <c r="Q940" t="b">
        <v>1</v>
      </c>
      <c r="R940" t="s">
        <v>119</v>
      </c>
      <c r="S940" s="8" t="str">
        <f t="shared" si="100"/>
        <v>publishing</v>
      </c>
      <c r="T940" s="9" t="str">
        <f t="shared" si="104"/>
        <v>fiction</v>
      </c>
      <c r="V940" s="17">
        <f>IF(G940="successful",IF(H940&gt;='Statistical Analysis'!$D$16,"Outlier",0),0)</f>
        <v>0</v>
      </c>
      <c r="W940" s="17">
        <f>IF(G940="failed",IF(H940&gt;='Statistical Analysis'!$E$16,"Outlier",0),0)</f>
        <v>0</v>
      </c>
      <c r="Y940" s="25">
        <f>IF(G940="successful",((H940-'Statistical Analysis'!$D$4)/'Statistical Analysis'!$D$9),0)</f>
        <v>-0.59636763094409095</v>
      </c>
      <c r="Z940" s="14">
        <f>IF(G940="failed",((H940-'Statistical Analysis'!$E$4)/'Statistical Analysis'!$E$9),0)</f>
        <v>0</v>
      </c>
      <c r="AC940" s="17">
        <f t="shared" si="101"/>
        <v>1.2</v>
      </c>
    </row>
    <row r="941" spans="1:29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99"/>
        <v>0.49217948717948717</v>
      </c>
      <c r="G941" t="s">
        <v>14</v>
      </c>
      <c r="H941">
        <v>67</v>
      </c>
      <c r="I941" s="6">
        <f t="shared" si="9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102"/>
        <v>40670.208333333336</v>
      </c>
      <c r="O941" s="13">
        <f t="shared" si="103"/>
        <v>40687.208333333336</v>
      </c>
      <c r="P941" t="b">
        <v>0</v>
      </c>
      <c r="Q941" t="b">
        <v>1</v>
      </c>
      <c r="R941" t="s">
        <v>89</v>
      </c>
      <c r="S941" s="8" t="str">
        <f t="shared" si="100"/>
        <v>games</v>
      </c>
      <c r="T941" s="9" t="str">
        <f t="shared" si="104"/>
        <v>video games</v>
      </c>
      <c r="V941" s="17">
        <f>IF(G941="successful",IF(H941&gt;='Statistical Analysis'!$D$16,"Outlier",0),0)</f>
        <v>0</v>
      </c>
      <c r="W941" s="17">
        <f>IF(G941="failed",IF(H941&gt;='Statistical Analysis'!$E$16,"Outlier",0),0)</f>
        <v>0</v>
      </c>
      <c r="Y941" s="25">
        <f>IF(G941="successful",((H941-'Statistical Analysis'!$D$4)/'Statistical Analysis'!$D$9),0)</f>
        <v>0</v>
      </c>
      <c r="Z941" s="14">
        <f>IF(G941="failed",((H941-'Statistical Analysis'!$E$4)/'Statistical Analysis'!$E$9),0)</f>
        <v>-0.54023177966765135</v>
      </c>
      <c r="AC941" s="17">
        <f t="shared" si="101"/>
        <v>0.56666666666666665</v>
      </c>
    </row>
    <row r="942" spans="1:29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99"/>
        <v>0.62232323232323228</v>
      </c>
      <c r="G942" t="s">
        <v>47</v>
      </c>
      <c r="H942">
        <v>66</v>
      </c>
      <c r="I942" s="6">
        <f t="shared" si="9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102"/>
        <v>41244.25</v>
      </c>
      <c r="O942" s="13">
        <f t="shared" si="103"/>
        <v>41266.25</v>
      </c>
      <c r="P942" t="b">
        <v>0</v>
      </c>
      <c r="Q942" t="b">
        <v>0</v>
      </c>
      <c r="R942" t="s">
        <v>28</v>
      </c>
      <c r="S942" s="8" t="str">
        <f t="shared" si="100"/>
        <v>technology</v>
      </c>
      <c r="T942" s="9" t="str">
        <f t="shared" si="104"/>
        <v>web</v>
      </c>
      <c r="V942" s="17">
        <f>IF(G942="successful",IF(H942&gt;='Statistical Analysis'!$D$16,"Outlier",0),0)</f>
        <v>0</v>
      </c>
      <c r="W942" s="17">
        <f>IF(G942="failed",IF(H942&gt;='Statistical Analysis'!$E$16,"Outlier",0),0)</f>
        <v>0</v>
      </c>
      <c r="Y942" s="25">
        <f>IF(G942="successful",((H942-'Statistical Analysis'!$D$4)/'Statistical Analysis'!$D$9),0)</f>
        <v>0</v>
      </c>
      <c r="Z942" s="14">
        <f>IF(G942="failed",((H942-'Statistical Analysis'!$E$4)/'Statistical Analysis'!$E$9),0)</f>
        <v>0</v>
      </c>
      <c r="AC942" s="17">
        <f t="shared" si="101"/>
        <v>0.73333333333333328</v>
      </c>
    </row>
    <row r="943" spans="1:29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99"/>
        <v>0.1305813953488372</v>
      </c>
      <c r="G943" t="s">
        <v>14</v>
      </c>
      <c r="H943">
        <v>78</v>
      </c>
      <c r="I943" s="6">
        <f t="shared" si="9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102"/>
        <v>40552.25</v>
      </c>
      <c r="O943" s="13">
        <f t="shared" si="103"/>
        <v>40587.25</v>
      </c>
      <c r="P943" t="b">
        <v>1</v>
      </c>
      <c r="Q943" t="b">
        <v>0</v>
      </c>
      <c r="R943" t="s">
        <v>33</v>
      </c>
      <c r="S943" s="8" t="str">
        <f t="shared" si="100"/>
        <v>theater</v>
      </c>
      <c r="T943" s="9" t="str">
        <f t="shared" si="104"/>
        <v>plays</v>
      </c>
      <c r="V943" s="17">
        <f>IF(G943="successful",IF(H943&gt;='Statistical Analysis'!$D$16,"Outlier",0),0)</f>
        <v>0</v>
      </c>
      <c r="W943" s="17">
        <f>IF(G943="failed",IF(H943&gt;='Statistical Analysis'!$E$16,"Outlier",0),0)</f>
        <v>0</v>
      </c>
      <c r="Y943" s="25">
        <f>IF(G943="successful",((H943-'Statistical Analysis'!$D$4)/'Statistical Analysis'!$D$9),0)</f>
        <v>0</v>
      </c>
      <c r="Z943" s="14">
        <f>IF(G943="failed",((H943-'Statistical Analysis'!$E$4)/'Statistical Analysis'!$E$9),0)</f>
        <v>-0.52877328893901387</v>
      </c>
      <c r="AC943" s="17">
        <f t="shared" si="101"/>
        <v>1.1666666666666667</v>
      </c>
    </row>
    <row r="944" spans="1:29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99"/>
        <v>0.64635416666666667</v>
      </c>
      <c r="G944" t="s">
        <v>14</v>
      </c>
      <c r="H944">
        <v>67</v>
      </c>
      <c r="I944" s="6">
        <f t="shared" si="9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102"/>
        <v>40568.25</v>
      </c>
      <c r="O944" s="13">
        <f t="shared" si="103"/>
        <v>40571.25</v>
      </c>
      <c r="P944" t="b">
        <v>0</v>
      </c>
      <c r="Q944" t="b">
        <v>0</v>
      </c>
      <c r="R944" t="s">
        <v>33</v>
      </c>
      <c r="S944" s="8" t="str">
        <f t="shared" si="100"/>
        <v>theater</v>
      </c>
      <c r="T944" s="9" t="str">
        <f t="shared" si="104"/>
        <v>plays</v>
      </c>
      <c r="V944" s="17">
        <f>IF(G944="successful",IF(H944&gt;='Statistical Analysis'!$D$16,"Outlier",0),0)</f>
        <v>0</v>
      </c>
      <c r="W944" s="17">
        <f>IF(G944="failed",IF(H944&gt;='Statistical Analysis'!$E$16,"Outlier",0),0)</f>
        <v>0</v>
      </c>
      <c r="Y944" s="25">
        <f>IF(G944="successful",((H944-'Statistical Analysis'!$D$4)/'Statistical Analysis'!$D$9),0)</f>
        <v>0</v>
      </c>
      <c r="Z944" s="14">
        <f>IF(G944="failed",((H944-'Statistical Analysis'!$E$4)/'Statistical Analysis'!$E$9),0)</f>
        <v>-0.54023177966765135</v>
      </c>
      <c r="AC944" s="17">
        <f t="shared" si="101"/>
        <v>0.1</v>
      </c>
    </row>
    <row r="945" spans="1:29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99"/>
        <v>1.5958666666666668</v>
      </c>
      <c r="G945" t="s">
        <v>20</v>
      </c>
      <c r="H945">
        <v>114</v>
      </c>
      <c r="I945" s="6">
        <f t="shared" si="9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102"/>
        <v>41906.208333333336</v>
      </c>
      <c r="O945" s="13">
        <f t="shared" si="103"/>
        <v>41941.208333333336</v>
      </c>
      <c r="P945" t="b">
        <v>0</v>
      </c>
      <c r="Q945" t="b">
        <v>0</v>
      </c>
      <c r="R945" t="s">
        <v>17</v>
      </c>
      <c r="S945" s="8" t="str">
        <f t="shared" si="100"/>
        <v>food</v>
      </c>
      <c r="T945" s="9" t="str">
        <f t="shared" si="104"/>
        <v>food trucks</v>
      </c>
      <c r="V945" s="17">
        <f>IF(G945="successful",IF(H945&gt;='Statistical Analysis'!$D$16,"Outlier",0),0)</f>
        <v>0</v>
      </c>
      <c r="W945" s="17">
        <f>IF(G945="failed",IF(H945&gt;='Statistical Analysis'!$E$16,"Outlier",0),0)</f>
        <v>0</v>
      </c>
      <c r="Y945" s="25">
        <f>IF(G945="successful",((H945-'Statistical Analysis'!$D$4)/'Statistical Analysis'!$D$9),0)</f>
        <v>-0.58215236061820597</v>
      </c>
      <c r="Z945" s="14">
        <f>IF(G945="failed",((H945-'Statistical Analysis'!$E$4)/'Statistical Analysis'!$E$9),0)</f>
        <v>0</v>
      </c>
      <c r="AC945" s="17">
        <f t="shared" si="101"/>
        <v>1.1666666666666667</v>
      </c>
    </row>
    <row r="946" spans="1:29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99"/>
        <v>0.81420000000000003</v>
      </c>
      <c r="G946" t="s">
        <v>14</v>
      </c>
      <c r="H946">
        <v>263</v>
      </c>
      <c r="I946" s="6">
        <f t="shared" si="9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102"/>
        <v>42776.25</v>
      </c>
      <c r="O946" s="13">
        <f t="shared" si="103"/>
        <v>42795.25</v>
      </c>
      <c r="P946" t="b">
        <v>0</v>
      </c>
      <c r="Q946" t="b">
        <v>0</v>
      </c>
      <c r="R946" t="s">
        <v>122</v>
      </c>
      <c r="S946" s="8" t="str">
        <f t="shared" si="100"/>
        <v>photography</v>
      </c>
      <c r="T946" s="9" t="str">
        <f t="shared" si="104"/>
        <v>photography books</v>
      </c>
      <c r="V946" s="17">
        <f>IF(G946="successful",IF(H946&gt;='Statistical Analysis'!$D$16,"Outlier",0),0)</f>
        <v>0</v>
      </c>
      <c r="W946" s="17">
        <f>IF(G946="failed",IF(H946&gt;='Statistical Analysis'!$E$16,"Outlier",0),0)</f>
        <v>0</v>
      </c>
      <c r="Y946" s="25">
        <f>IF(G946="successful",((H946-'Statistical Analysis'!$D$4)/'Statistical Analysis'!$D$9),0)</f>
        <v>0</v>
      </c>
      <c r="Z946" s="14">
        <f>IF(G946="failed",((H946-'Statistical Analysis'!$E$4)/'Statistical Analysis'!$E$9),0)</f>
        <v>-0.33606230850283741</v>
      </c>
      <c r="AC946" s="17">
        <f t="shared" si="101"/>
        <v>0.6333333333333333</v>
      </c>
    </row>
    <row r="947" spans="1:29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99"/>
        <v>0.32444767441860467</v>
      </c>
      <c r="G947" t="s">
        <v>14</v>
      </c>
      <c r="H947">
        <v>1691</v>
      </c>
      <c r="I947" s="6">
        <f t="shared" si="9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102"/>
        <v>41004.208333333336</v>
      </c>
      <c r="O947" s="13">
        <f t="shared" si="103"/>
        <v>41019.208333333336</v>
      </c>
      <c r="P947" t="b">
        <v>1</v>
      </c>
      <c r="Q947" t="b">
        <v>0</v>
      </c>
      <c r="R947" t="s">
        <v>122</v>
      </c>
      <c r="S947" s="8" t="str">
        <f t="shared" si="100"/>
        <v>photography</v>
      </c>
      <c r="T947" s="9" t="str">
        <f t="shared" si="104"/>
        <v>photography books</v>
      </c>
      <c r="V947" s="17">
        <f>IF(G947="successful",IF(H947&gt;='Statistical Analysis'!$D$16,"Outlier",0),0)</f>
        <v>0</v>
      </c>
      <c r="W947" s="17">
        <f>IF(G947="failed",IF(H947&gt;='Statistical Analysis'!$E$16,"Outlier",0),0)</f>
        <v>0</v>
      </c>
      <c r="Y947" s="25">
        <f>IF(G947="successful",((H947-'Statistical Analysis'!$D$4)/'Statistical Analysis'!$D$9),0)</f>
        <v>0</v>
      </c>
      <c r="Z947" s="14">
        <f>IF(G947="failed",((H947-'Statistical Analysis'!$E$4)/'Statistical Analysis'!$E$9),0)</f>
        <v>1.1514581242693784</v>
      </c>
      <c r="AC947" s="17">
        <f t="shared" si="101"/>
        <v>0.5</v>
      </c>
    </row>
    <row r="948" spans="1:29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99"/>
        <v>9.9141184124918666E-2</v>
      </c>
      <c r="G948" t="s">
        <v>14</v>
      </c>
      <c r="H948">
        <v>181</v>
      </c>
      <c r="I948" s="6">
        <f t="shared" si="9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102"/>
        <v>40710.208333333336</v>
      </c>
      <c r="O948" s="13">
        <f t="shared" si="103"/>
        <v>40712.208333333336</v>
      </c>
      <c r="P948" t="b">
        <v>0</v>
      </c>
      <c r="Q948" t="b">
        <v>0</v>
      </c>
      <c r="R948" t="s">
        <v>33</v>
      </c>
      <c r="S948" s="8" t="str">
        <f t="shared" si="100"/>
        <v>theater</v>
      </c>
      <c r="T948" s="9" t="str">
        <f t="shared" si="104"/>
        <v>plays</v>
      </c>
      <c r="V948" s="17">
        <f>IF(G948="successful",IF(H948&gt;='Statistical Analysis'!$D$16,"Outlier",0),0)</f>
        <v>0</v>
      </c>
      <c r="W948" s="17">
        <f>IF(G948="failed",IF(H948&gt;='Statistical Analysis'!$E$16,"Outlier",0),0)</f>
        <v>0</v>
      </c>
      <c r="Y948" s="25">
        <f>IF(G948="successful",((H948-'Statistical Analysis'!$D$4)/'Statistical Analysis'!$D$9),0)</f>
        <v>0</v>
      </c>
      <c r="Z948" s="14">
        <f>IF(G948="failed",((H948-'Statistical Analysis'!$E$4)/'Statistical Analysis'!$E$9),0)</f>
        <v>-0.42148014847995346</v>
      </c>
      <c r="AC948" s="17">
        <f t="shared" si="101"/>
        <v>6.6666666666666666E-2</v>
      </c>
    </row>
    <row r="949" spans="1:29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99"/>
        <v>0.26694444444444443</v>
      </c>
      <c r="G949" t="s">
        <v>14</v>
      </c>
      <c r="H949">
        <v>13</v>
      </c>
      <c r="I949" s="6">
        <f t="shared" si="9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102"/>
        <v>41908.208333333336</v>
      </c>
      <c r="O949" s="13">
        <f t="shared" si="103"/>
        <v>41915.208333333336</v>
      </c>
      <c r="P949" t="b">
        <v>0</v>
      </c>
      <c r="Q949" t="b">
        <v>0</v>
      </c>
      <c r="R949" t="s">
        <v>33</v>
      </c>
      <c r="S949" s="8" t="str">
        <f t="shared" si="100"/>
        <v>theater</v>
      </c>
      <c r="T949" s="9" t="str">
        <f t="shared" si="104"/>
        <v>plays</v>
      </c>
      <c r="V949" s="17">
        <f>IF(G949="successful",IF(H949&gt;='Statistical Analysis'!$D$16,"Outlier",0),0)</f>
        <v>0</v>
      </c>
      <c r="W949" s="17">
        <f>IF(G949="failed",IF(H949&gt;='Statistical Analysis'!$E$16,"Outlier",0),0)</f>
        <v>0</v>
      </c>
      <c r="Y949" s="25">
        <f>IF(G949="successful",((H949-'Statistical Analysis'!$D$4)/'Statistical Analysis'!$D$9),0)</f>
        <v>0</v>
      </c>
      <c r="Z949" s="14">
        <f>IF(G949="failed",((H949-'Statistical Analysis'!$E$4)/'Statistical Analysis'!$E$9),0)</f>
        <v>-0.59648255233550829</v>
      </c>
      <c r="AC949" s="17">
        <f t="shared" si="101"/>
        <v>0.23333333333333334</v>
      </c>
    </row>
    <row r="950" spans="1:29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99"/>
        <v>0.62957446808510642</v>
      </c>
      <c r="G950" t="s">
        <v>74</v>
      </c>
      <c r="H950">
        <v>160</v>
      </c>
      <c r="I950" s="6">
        <f t="shared" si="9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102"/>
        <v>41985.25</v>
      </c>
      <c r="O950" s="13">
        <f t="shared" si="103"/>
        <v>41995.25</v>
      </c>
      <c r="P950" t="b">
        <v>1</v>
      </c>
      <c r="Q950" t="b">
        <v>1</v>
      </c>
      <c r="R950" t="s">
        <v>42</v>
      </c>
      <c r="S950" s="8" t="str">
        <f t="shared" si="100"/>
        <v>film &amp; video</v>
      </c>
      <c r="T950" s="9" t="str">
        <f t="shared" si="104"/>
        <v>documentary</v>
      </c>
      <c r="V950" s="17">
        <f>IF(G950="successful",IF(H950&gt;='Statistical Analysis'!$D$16,"Outlier",0),0)</f>
        <v>0</v>
      </c>
      <c r="W950" s="17">
        <f>IF(G950="failed",IF(H950&gt;='Statistical Analysis'!$E$16,"Outlier",0),0)</f>
        <v>0</v>
      </c>
      <c r="Y950" s="25">
        <f>IF(G950="successful",((H950-'Statistical Analysis'!$D$4)/'Statistical Analysis'!$D$9),0)</f>
        <v>0</v>
      </c>
      <c r="Z950" s="14">
        <f>IF(G950="failed",((H950-'Statistical Analysis'!$E$4)/'Statistical Analysis'!$E$9),0)</f>
        <v>0</v>
      </c>
      <c r="AC950" s="17">
        <f t="shared" si="101"/>
        <v>0.33333333333333331</v>
      </c>
    </row>
    <row r="951" spans="1:29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99"/>
        <v>1.6135593220338984</v>
      </c>
      <c r="G951" t="s">
        <v>20</v>
      </c>
      <c r="H951">
        <v>203</v>
      </c>
      <c r="I951" s="6">
        <f t="shared" si="9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102"/>
        <v>42112.208333333328</v>
      </c>
      <c r="O951" s="13">
        <f t="shared" si="103"/>
        <v>42131.208333333328</v>
      </c>
      <c r="P951" t="b">
        <v>0</v>
      </c>
      <c r="Q951" t="b">
        <v>0</v>
      </c>
      <c r="R951" t="s">
        <v>28</v>
      </c>
      <c r="S951" s="8" t="str">
        <f t="shared" si="100"/>
        <v>technology</v>
      </c>
      <c r="T951" s="9" t="str">
        <f t="shared" si="104"/>
        <v>web</v>
      </c>
      <c r="V951" s="17">
        <f>IF(G951="successful",IF(H951&gt;='Statistical Analysis'!$D$16,"Outlier",0),0)</f>
        <v>0</v>
      </c>
      <c r="W951" s="17">
        <f>IF(G951="failed",IF(H951&gt;='Statistical Analysis'!$E$16,"Outlier",0),0)</f>
        <v>0</v>
      </c>
      <c r="Y951" s="25">
        <f>IF(G951="successful",((H951-'Statistical Analysis'!$D$4)/'Statistical Analysis'!$D$9),0)</f>
        <v>-0.51186574622910841</v>
      </c>
      <c r="Z951" s="14">
        <f>IF(G951="failed",((H951-'Statistical Analysis'!$E$4)/'Statistical Analysis'!$E$9),0)</f>
        <v>0</v>
      </c>
      <c r="AC951" s="17">
        <f t="shared" si="101"/>
        <v>0.6333333333333333</v>
      </c>
    </row>
    <row r="952" spans="1:29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99"/>
        <v>0.05</v>
      </c>
      <c r="G952" t="s">
        <v>14</v>
      </c>
      <c r="H952">
        <v>1</v>
      </c>
      <c r="I952" s="6">
        <f t="shared" si="98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102"/>
        <v>43571.208333333328</v>
      </c>
      <c r="O952" s="13">
        <f t="shared" si="103"/>
        <v>43576.208333333328</v>
      </c>
      <c r="P952" t="b">
        <v>0</v>
      </c>
      <c r="Q952" t="b">
        <v>1</v>
      </c>
      <c r="R952" t="s">
        <v>33</v>
      </c>
      <c r="S952" s="8" t="str">
        <f t="shared" si="100"/>
        <v>theater</v>
      </c>
      <c r="T952" s="9" t="str">
        <f t="shared" si="104"/>
        <v>plays</v>
      </c>
      <c r="V952" s="17">
        <f>IF(G952="successful",IF(H952&gt;='Statistical Analysis'!$D$16,"Outlier",0),0)</f>
        <v>0</v>
      </c>
      <c r="W952" s="17">
        <f>IF(G952="failed",IF(H952&gt;='Statistical Analysis'!$E$16,"Outlier",0),0)</f>
        <v>0</v>
      </c>
      <c r="Y952" s="25">
        <f>IF(G952="successful",((H952-'Statistical Analysis'!$D$4)/'Statistical Analysis'!$D$9),0)</f>
        <v>0</v>
      </c>
      <c r="Z952" s="14">
        <f>IF(G952="failed",((H952-'Statistical Analysis'!$E$4)/'Statistical Analysis'!$E$9),0)</f>
        <v>-0.60898272403947651</v>
      </c>
      <c r="AC952" s="17">
        <f t="shared" si="101"/>
        <v>0.16666666666666666</v>
      </c>
    </row>
    <row r="953" spans="1:29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99"/>
        <v>10.969379310344827</v>
      </c>
      <c r="G953" t="s">
        <v>20</v>
      </c>
      <c r="H953">
        <v>1559</v>
      </c>
      <c r="I953" s="6">
        <f t="shared" si="9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102"/>
        <v>42730.25</v>
      </c>
      <c r="O953" s="13">
        <f t="shared" si="103"/>
        <v>42731.25</v>
      </c>
      <c r="P953" t="b">
        <v>0</v>
      </c>
      <c r="Q953" t="b">
        <v>1</v>
      </c>
      <c r="R953" t="s">
        <v>23</v>
      </c>
      <c r="S953" s="8" t="str">
        <f t="shared" si="100"/>
        <v>music</v>
      </c>
      <c r="T953" s="9" t="str">
        <f t="shared" si="104"/>
        <v>rock</v>
      </c>
      <c r="V953" s="17">
        <f>IF(G953="successful",IF(H953&gt;='Statistical Analysis'!$D$16,"Outlier",0),0)</f>
        <v>0</v>
      </c>
      <c r="W953" s="17">
        <f>IF(G953="failed",IF(H953&gt;='Statistical Analysis'!$E$16,"Outlier",0),0)</f>
        <v>0</v>
      </c>
      <c r="Y953" s="25">
        <f>IF(G953="successful",((H953-'Statistical Analysis'!$D$4)/'Statistical Analysis'!$D$9),0)</f>
        <v>0.55901795165422152</v>
      </c>
      <c r="Z953" s="14">
        <f>IF(G953="failed",((H953-'Statistical Analysis'!$E$4)/'Statistical Analysis'!$E$9),0)</f>
        <v>0</v>
      </c>
      <c r="AC953" s="17">
        <f t="shared" si="101"/>
        <v>3.3333333333333333E-2</v>
      </c>
    </row>
    <row r="954" spans="1:29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99"/>
        <v>0.70094158075601376</v>
      </c>
      <c r="G954" t="s">
        <v>74</v>
      </c>
      <c r="H954">
        <v>2266</v>
      </c>
      <c r="I954" s="6">
        <f t="shared" si="9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102"/>
        <v>42591.208333333328</v>
      </c>
      <c r="O954" s="13">
        <f t="shared" si="103"/>
        <v>42605.208333333328</v>
      </c>
      <c r="P954" t="b">
        <v>0</v>
      </c>
      <c r="Q954" t="b">
        <v>0</v>
      </c>
      <c r="R954" t="s">
        <v>42</v>
      </c>
      <c r="S954" s="8" t="str">
        <f t="shared" si="100"/>
        <v>film &amp; video</v>
      </c>
      <c r="T954" s="9" t="str">
        <f t="shared" si="104"/>
        <v>documentary</v>
      </c>
      <c r="V954" s="17">
        <f>IF(G954="successful",IF(H954&gt;='Statistical Analysis'!$D$16,"Outlier",0),0)</f>
        <v>0</v>
      </c>
      <c r="W954" s="17">
        <f>IF(G954="failed",IF(H954&gt;='Statistical Analysis'!$E$16,"Outlier",0),0)</f>
        <v>0</v>
      </c>
      <c r="Y954" s="25">
        <f>IF(G954="successful",((H954-'Statistical Analysis'!$D$4)/'Statistical Analysis'!$D$9),0)</f>
        <v>0</v>
      </c>
      <c r="Z954" s="14">
        <f>IF(G954="failed",((H954-'Statistical Analysis'!$E$4)/'Statistical Analysis'!$E$9),0)</f>
        <v>0</v>
      </c>
      <c r="AC954" s="17">
        <f t="shared" si="101"/>
        <v>0.46666666666666667</v>
      </c>
    </row>
    <row r="955" spans="1:29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99"/>
        <v>0.6</v>
      </c>
      <c r="G955" t="s">
        <v>14</v>
      </c>
      <c r="H955">
        <v>21</v>
      </c>
      <c r="I955" s="6">
        <f t="shared" si="9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102"/>
        <v>42358.25</v>
      </c>
      <c r="O955" s="13">
        <f t="shared" si="103"/>
        <v>42394.25</v>
      </c>
      <c r="P955" t="b">
        <v>0</v>
      </c>
      <c r="Q955" t="b">
        <v>1</v>
      </c>
      <c r="R955" t="s">
        <v>474</v>
      </c>
      <c r="S955" s="8" t="str">
        <f t="shared" si="100"/>
        <v>film &amp; video</v>
      </c>
      <c r="T955" s="9" t="str">
        <f t="shared" si="104"/>
        <v>science fiction</v>
      </c>
      <c r="V955" s="17">
        <f>IF(G955="successful",IF(H955&gt;='Statistical Analysis'!$D$16,"Outlier",0),0)</f>
        <v>0</v>
      </c>
      <c r="W955" s="17">
        <f>IF(G955="failed",IF(H955&gt;='Statistical Analysis'!$E$16,"Outlier",0),0)</f>
        <v>0</v>
      </c>
      <c r="Y955" s="25">
        <f>IF(G955="successful",((H955-'Statistical Analysis'!$D$4)/'Statistical Analysis'!$D$9),0)</f>
        <v>0</v>
      </c>
      <c r="Z955" s="14">
        <f>IF(G955="failed",((H955-'Statistical Analysis'!$E$4)/'Statistical Analysis'!$E$9),0)</f>
        <v>-0.58814910453286284</v>
      </c>
      <c r="AC955" s="17">
        <f t="shared" si="101"/>
        <v>1.2</v>
      </c>
    </row>
    <row r="956" spans="1:29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99"/>
        <v>3.6709859154929578</v>
      </c>
      <c r="G956" t="s">
        <v>20</v>
      </c>
      <c r="H956">
        <v>1548</v>
      </c>
      <c r="I956" s="6">
        <f t="shared" si="9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102"/>
        <v>41174.208333333336</v>
      </c>
      <c r="O956" s="13">
        <f t="shared" si="103"/>
        <v>41198.208333333336</v>
      </c>
      <c r="P956" t="b">
        <v>0</v>
      </c>
      <c r="Q956" t="b">
        <v>0</v>
      </c>
      <c r="R956" t="s">
        <v>28</v>
      </c>
      <c r="S956" s="8" t="str">
        <f t="shared" si="100"/>
        <v>technology</v>
      </c>
      <c r="T956" s="9" t="str">
        <f t="shared" si="104"/>
        <v>web</v>
      </c>
      <c r="V956" s="17">
        <f>IF(G956="successful",IF(H956&gt;='Statistical Analysis'!$D$16,"Outlier",0),0)</f>
        <v>0</v>
      </c>
      <c r="W956" s="17">
        <f>IF(G956="failed",IF(H956&gt;='Statistical Analysis'!$E$16,"Outlier",0),0)</f>
        <v>0</v>
      </c>
      <c r="Y956" s="25">
        <f>IF(G956="successful",((H956-'Statistical Analysis'!$D$4)/'Statistical Analysis'!$D$9),0)</f>
        <v>0.55033084201062521</v>
      </c>
      <c r="Z956" s="14">
        <f>IF(G956="failed",((H956-'Statistical Analysis'!$E$4)/'Statistical Analysis'!$E$9),0)</f>
        <v>0</v>
      </c>
      <c r="AC956" s="17">
        <f t="shared" si="101"/>
        <v>0.8</v>
      </c>
    </row>
    <row r="957" spans="1:29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99"/>
        <v>11.09</v>
      </c>
      <c r="G957" t="s">
        <v>20</v>
      </c>
      <c r="H957">
        <v>80</v>
      </c>
      <c r="I957" s="6">
        <f t="shared" si="9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102"/>
        <v>41238.25</v>
      </c>
      <c r="O957" s="13">
        <f t="shared" si="103"/>
        <v>41240.25</v>
      </c>
      <c r="P957" t="b">
        <v>0</v>
      </c>
      <c r="Q957" t="b">
        <v>0</v>
      </c>
      <c r="R957" t="s">
        <v>33</v>
      </c>
      <c r="S957" s="8" t="str">
        <f t="shared" si="100"/>
        <v>theater</v>
      </c>
      <c r="T957" s="9" t="str">
        <f t="shared" si="104"/>
        <v>plays</v>
      </c>
      <c r="V957" s="17">
        <f>IF(G957="successful",IF(H957&gt;='Statistical Analysis'!$D$16,"Outlier",0),0)</f>
        <v>0</v>
      </c>
      <c r="W957" s="17">
        <f>IF(G957="failed",IF(H957&gt;='Statistical Analysis'!$E$16,"Outlier",0),0)</f>
        <v>0</v>
      </c>
      <c r="Y957" s="25">
        <f>IF(G957="successful",((H957-'Statistical Analysis'!$D$4)/'Statistical Analysis'!$D$9),0)</f>
        <v>-0.60900342678932196</v>
      </c>
      <c r="Z957" s="14">
        <f>IF(G957="failed",((H957-'Statistical Analysis'!$E$4)/'Statistical Analysis'!$E$9),0)</f>
        <v>0</v>
      </c>
      <c r="AC957" s="17">
        <f t="shared" si="101"/>
        <v>6.6666666666666666E-2</v>
      </c>
    </row>
    <row r="958" spans="1:29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99"/>
        <v>0.19028784648187633</v>
      </c>
      <c r="G958" t="s">
        <v>14</v>
      </c>
      <c r="H958">
        <v>830</v>
      </c>
      <c r="I958" s="6">
        <f t="shared" si="9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102"/>
        <v>42360.25</v>
      </c>
      <c r="O958" s="13">
        <f t="shared" si="103"/>
        <v>42364.25</v>
      </c>
      <c r="P958" t="b">
        <v>0</v>
      </c>
      <c r="Q958" t="b">
        <v>0</v>
      </c>
      <c r="R958" t="s">
        <v>474</v>
      </c>
      <c r="S958" s="8" t="str">
        <f t="shared" si="100"/>
        <v>film &amp; video</v>
      </c>
      <c r="T958" s="9" t="str">
        <f t="shared" si="104"/>
        <v>science fiction</v>
      </c>
      <c r="V958" s="17">
        <f>IF(G958="successful",IF(H958&gt;='Statistical Analysis'!$D$16,"Outlier",0),0)</f>
        <v>0</v>
      </c>
      <c r="W958" s="17">
        <f>IF(G958="failed",IF(H958&gt;='Statistical Analysis'!$E$16,"Outlier",0),0)</f>
        <v>0</v>
      </c>
      <c r="Y958" s="25">
        <f>IF(G958="successful",((H958-'Statistical Analysis'!$D$4)/'Statistical Analysis'!$D$9),0)</f>
        <v>0</v>
      </c>
      <c r="Z958" s="14">
        <f>IF(G958="failed",((H958-'Statistical Analysis'!$E$4)/'Statistical Analysis'!$E$9),0)</f>
        <v>0.25457080450966008</v>
      </c>
      <c r="AC958" s="17">
        <f t="shared" si="101"/>
        <v>0.13333333333333333</v>
      </c>
    </row>
    <row r="959" spans="1:29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99"/>
        <v>1.2687755102040816</v>
      </c>
      <c r="G959" t="s">
        <v>20</v>
      </c>
      <c r="H959">
        <v>131</v>
      </c>
      <c r="I959" s="6">
        <f t="shared" si="9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102"/>
        <v>40955.25</v>
      </c>
      <c r="O959" s="13">
        <f t="shared" si="103"/>
        <v>40958.25</v>
      </c>
      <c r="P959" t="b">
        <v>0</v>
      </c>
      <c r="Q959" t="b">
        <v>0</v>
      </c>
      <c r="R959" t="s">
        <v>33</v>
      </c>
      <c r="S959" s="8" t="str">
        <f t="shared" si="100"/>
        <v>theater</v>
      </c>
      <c r="T959" s="9" t="str">
        <f t="shared" si="104"/>
        <v>plays</v>
      </c>
      <c r="V959" s="17">
        <f>IF(G959="successful",IF(H959&gt;='Statistical Analysis'!$D$16,"Outlier",0),0)</f>
        <v>0</v>
      </c>
      <c r="W959" s="17">
        <f>IF(G959="failed",IF(H959&gt;='Statistical Analysis'!$E$16,"Outlier",0),0)</f>
        <v>0</v>
      </c>
      <c r="Y959" s="25">
        <f>IF(G959="successful",((H959-'Statistical Analysis'!$D$4)/'Statistical Analysis'!$D$9),0)</f>
        <v>-0.56872682753264803</v>
      </c>
      <c r="Z959" s="14">
        <f>IF(G959="failed",((H959-'Statistical Analysis'!$E$4)/'Statistical Analysis'!$E$9),0)</f>
        <v>0</v>
      </c>
      <c r="AC959" s="17">
        <f t="shared" si="101"/>
        <v>0.1</v>
      </c>
    </row>
    <row r="960" spans="1:29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99"/>
        <v>7.3463636363636367</v>
      </c>
      <c r="G960" t="s">
        <v>20</v>
      </c>
      <c r="H960">
        <v>112</v>
      </c>
      <c r="I960" s="6">
        <f t="shared" si="9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102"/>
        <v>40350.208333333336</v>
      </c>
      <c r="O960" s="13">
        <f t="shared" si="103"/>
        <v>40372.208333333336</v>
      </c>
      <c r="P960" t="b">
        <v>0</v>
      </c>
      <c r="Q960" t="b">
        <v>0</v>
      </c>
      <c r="R960" t="s">
        <v>71</v>
      </c>
      <c r="S960" s="8" t="str">
        <f t="shared" si="100"/>
        <v>film &amp; video</v>
      </c>
      <c r="T960" s="9" t="str">
        <f t="shared" si="104"/>
        <v>animation</v>
      </c>
      <c r="V960" s="17">
        <f>IF(G960="successful",IF(H960&gt;='Statistical Analysis'!$D$16,"Outlier",0),0)</f>
        <v>0</v>
      </c>
      <c r="W960" s="17">
        <f>IF(G960="failed",IF(H960&gt;='Statistical Analysis'!$E$16,"Outlier",0),0)</f>
        <v>0</v>
      </c>
      <c r="Y960" s="25">
        <f>IF(G960="successful",((H960-'Statistical Analysis'!$D$4)/'Statistical Analysis'!$D$9),0)</f>
        <v>-0.58373183509885984</v>
      </c>
      <c r="Z960" s="14">
        <f>IF(G960="failed",((H960-'Statistical Analysis'!$E$4)/'Statistical Analysis'!$E$9),0)</f>
        <v>0</v>
      </c>
      <c r="AC960" s="17">
        <f t="shared" si="101"/>
        <v>0.73333333333333328</v>
      </c>
    </row>
    <row r="961" spans="1:29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99"/>
        <v>4.5731034482758622E-2</v>
      </c>
      <c r="G961" t="s">
        <v>14</v>
      </c>
      <c r="H961">
        <v>130</v>
      </c>
      <c r="I961" s="6">
        <f t="shared" si="9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102"/>
        <v>40357.208333333336</v>
      </c>
      <c r="O961" s="13">
        <f t="shared" si="103"/>
        <v>40385.208333333336</v>
      </c>
      <c r="P961" t="b">
        <v>0</v>
      </c>
      <c r="Q961" t="b">
        <v>0</v>
      </c>
      <c r="R961" t="s">
        <v>206</v>
      </c>
      <c r="S961" s="8" t="str">
        <f t="shared" si="100"/>
        <v>publishing</v>
      </c>
      <c r="T961" s="9" t="str">
        <f t="shared" si="104"/>
        <v>translations</v>
      </c>
      <c r="V961" s="17">
        <f>IF(G961="successful",IF(H961&gt;='Statistical Analysis'!$D$16,"Outlier",0),0)</f>
        <v>0</v>
      </c>
      <c r="W961" s="17">
        <f>IF(G961="failed",IF(H961&gt;='Statistical Analysis'!$E$16,"Outlier",0),0)</f>
        <v>0</v>
      </c>
      <c r="Y961" s="25">
        <f>IF(G961="successful",((H961-'Statistical Analysis'!$D$4)/'Statistical Analysis'!$D$9),0)</f>
        <v>0</v>
      </c>
      <c r="Z961" s="14">
        <f>IF(G961="failed",((H961-'Statistical Analysis'!$E$4)/'Statistical Analysis'!$E$9),0)</f>
        <v>-0.47460587822181832</v>
      </c>
      <c r="AC961" s="17">
        <f t="shared" si="101"/>
        <v>0.93333333333333335</v>
      </c>
    </row>
    <row r="962" spans="1:29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99"/>
        <v>0.85054545454545449</v>
      </c>
      <c r="G962" t="s">
        <v>14</v>
      </c>
      <c r="H962">
        <v>55</v>
      </c>
      <c r="I962" s="6">
        <f t="shared" ref="I962:I1001" si="105"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102"/>
        <v>42408.25</v>
      </c>
      <c r="O962" s="13">
        <f t="shared" si="103"/>
        <v>42445.208333333328</v>
      </c>
      <c r="P962" t="b">
        <v>0</v>
      </c>
      <c r="Q962" t="b">
        <v>0</v>
      </c>
      <c r="R962" t="s">
        <v>28</v>
      </c>
      <c r="S962" s="8" t="str">
        <f t="shared" si="100"/>
        <v>technology</v>
      </c>
      <c r="T962" s="9" t="str">
        <f t="shared" si="104"/>
        <v>web</v>
      </c>
      <c r="V962" s="17">
        <f>IF(G962="successful",IF(H962&gt;='Statistical Analysis'!$D$16,"Outlier",0),0)</f>
        <v>0</v>
      </c>
      <c r="W962" s="17">
        <f>IF(G962="failed",IF(H962&gt;='Statistical Analysis'!$E$16,"Outlier",0),0)</f>
        <v>0</v>
      </c>
      <c r="Y962" s="25">
        <f>IF(G962="successful",((H962-'Statistical Analysis'!$D$4)/'Statistical Analysis'!$D$9),0)</f>
        <v>0</v>
      </c>
      <c r="Z962" s="14">
        <f>IF(G962="failed",((H962-'Statistical Analysis'!$E$4)/'Statistical Analysis'!$E$9),0)</f>
        <v>-0.55273195137161957</v>
      </c>
      <c r="AC962" s="17">
        <f t="shared" si="101"/>
        <v>1.2319444444442829</v>
      </c>
    </row>
    <row r="963" spans="1:29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106">E963/D963</f>
        <v>1.1929824561403508</v>
      </c>
      <c r="G963" t="s">
        <v>20</v>
      </c>
      <c r="H963">
        <v>155</v>
      </c>
      <c r="I963" s="6">
        <f t="shared" si="105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si="102"/>
        <v>40591.25</v>
      </c>
      <c r="O963" s="13">
        <f t="shared" si="103"/>
        <v>40595.25</v>
      </c>
      <c r="P963" t="b">
        <v>0</v>
      </c>
      <c r="Q963" t="b">
        <v>0</v>
      </c>
      <c r="R963" t="s">
        <v>206</v>
      </c>
      <c r="S963" s="8" t="str">
        <f t="shared" ref="S963:S1001" si="107">LEFT(R963,FIND("/",R963)-1)</f>
        <v>publishing</v>
      </c>
      <c r="T963" s="9" t="str">
        <f t="shared" si="104"/>
        <v>translations</v>
      </c>
      <c r="V963" s="17">
        <f>IF(G963="successful",IF(H963&gt;='Statistical Analysis'!$D$16,"Outlier",0),0)</f>
        <v>0</v>
      </c>
      <c r="W963" s="17">
        <f>IF(G963="failed",IF(H963&gt;='Statistical Analysis'!$E$16,"Outlier",0),0)</f>
        <v>0</v>
      </c>
      <c r="Y963" s="25">
        <f>IF(G963="successful",((H963-'Statistical Analysis'!$D$4)/'Statistical Analysis'!$D$9),0)</f>
        <v>-0.54977313376480152</v>
      </c>
      <c r="Z963" s="14">
        <f>IF(G963="failed",((H963-'Statistical Analysis'!$E$4)/'Statistical Analysis'!$E$9),0)</f>
        <v>0</v>
      </c>
      <c r="AC963" s="17">
        <f t="shared" ref="AC963:AC1001" si="108">(O963-N963)/30</f>
        <v>0.13333333333333333</v>
      </c>
    </row>
    <row r="964" spans="1:29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106"/>
        <v>2.9602777777777778</v>
      </c>
      <c r="G964" t="s">
        <v>20</v>
      </c>
      <c r="H964">
        <v>266</v>
      </c>
      <c r="I964" s="6">
        <f t="shared" si="105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ref="N964:N1001" si="109">(((L964/60)/60)/24)+DATE(1970,1,1)</f>
        <v>41592.25</v>
      </c>
      <c r="O964" s="13">
        <f t="shared" ref="O964:O1001" si="110">(((M964/60)/60)/24)+DATE(1970,1,1)</f>
        <v>41613.25</v>
      </c>
      <c r="P964" t="b">
        <v>0</v>
      </c>
      <c r="Q964" t="b">
        <v>0</v>
      </c>
      <c r="R964" t="s">
        <v>17</v>
      </c>
      <c r="S964" s="8" t="str">
        <f t="shared" si="107"/>
        <v>food</v>
      </c>
      <c r="T964" s="9" t="str">
        <f t="shared" si="104"/>
        <v>food trucks</v>
      </c>
      <c r="V964" s="17">
        <f>IF(G964="successful",IF(H964&gt;='Statistical Analysis'!$D$16,"Outlier",0),0)</f>
        <v>0</v>
      </c>
      <c r="W964" s="17">
        <f>IF(G964="failed",IF(H964&gt;='Statistical Analysis'!$E$16,"Outlier",0),0)</f>
        <v>0</v>
      </c>
      <c r="Y964" s="25">
        <f>IF(G964="successful",((H964-'Statistical Analysis'!$D$4)/'Statistical Analysis'!$D$9),0)</f>
        <v>-0.46211230008851117</v>
      </c>
      <c r="Z964" s="14">
        <f>IF(G964="failed",((H964-'Statistical Analysis'!$E$4)/'Statistical Analysis'!$E$9),0)</f>
        <v>0</v>
      </c>
      <c r="AC964" s="17">
        <f t="shared" si="108"/>
        <v>0.7</v>
      </c>
    </row>
    <row r="965" spans="1:29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106"/>
        <v>0.84694915254237291</v>
      </c>
      <c r="G965" t="s">
        <v>14</v>
      </c>
      <c r="H965">
        <v>114</v>
      </c>
      <c r="I965" s="6">
        <f t="shared" si="10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109"/>
        <v>40607.25</v>
      </c>
      <c r="O965" s="13">
        <f t="shared" si="110"/>
        <v>40613.25</v>
      </c>
      <c r="P965" t="b">
        <v>0</v>
      </c>
      <c r="Q965" t="b">
        <v>1</v>
      </c>
      <c r="R965" t="s">
        <v>122</v>
      </c>
      <c r="S965" s="8" t="str">
        <f t="shared" si="107"/>
        <v>photography</v>
      </c>
      <c r="T965" s="9" t="str">
        <f t="shared" ref="T965:T1001" si="111">RIGHT(R965,LEN(R965)-FIND("/",R965))</f>
        <v>photography books</v>
      </c>
      <c r="V965" s="17">
        <f>IF(G965="successful",IF(H965&gt;='Statistical Analysis'!$D$16,"Outlier",0),0)</f>
        <v>0</v>
      </c>
      <c r="W965" s="17">
        <f>IF(G965="failed",IF(H965&gt;='Statistical Analysis'!$E$16,"Outlier",0),0)</f>
        <v>0</v>
      </c>
      <c r="Y965" s="25">
        <f>IF(G965="successful",((H965-'Statistical Analysis'!$D$4)/'Statistical Analysis'!$D$9),0)</f>
        <v>0</v>
      </c>
      <c r="Z965" s="14">
        <f>IF(G965="failed",((H965-'Statistical Analysis'!$E$4)/'Statistical Analysis'!$E$9),0)</f>
        <v>-0.49127277382710927</v>
      </c>
      <c r="AC965" s="17">
        <f t="shared" si="108"/>
        <v>0.2</v>
      </c>
    </row>
    <row r="966" spans="1:29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106"/>
        <v>3.5578378378378379</v>
      </c>
      <c r="G966" t="s">
        <v>20</v>
      </c>
      <c r="H966">
        <v>155</v>
      </c>
      <c r="I966" s="6">
        <f t="shared" si="10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109"/>
        <v>42135.208333333328</v>
      </c>
      <c r="O966" s="13">
        <f t="shared" si="110"/>
        <v>42140.208333333328</v>
      </c>
      <c r="P966" t="b">
        <v>0</v>
      </c>
      <c r="Q966" t="b">
        <v>0</v>
      </c>
      <c r="R966" t="s">
        <v>33</v>
      </c>
      <c r="S966" s="8" t="str">
        <f t="shared" si="107"/>
        <v>theater</v>
      </c>
      <c r="T966" s="9" t="str">
        <f t="shared" si="111"/>
        <v>plays</v>
      </c>
      <c r="V966" s="17">
        <f>IF(G966="successful",IF(H966&gt;='Statistical Analysis'!$D$16,"Outlier",0),0)</f>
        <v>0</v>
      </c>
      <c r="W966" s="17">
        <f>IF(G966="failed",IF(H966&gt;='Statistical Analysis'!$E$16,"Outlier",0),0)</f>
        <v>0</v>
      </c>
      <c r="Y966" s="25">
        <f>IF(G966="successful",((H966-'Statistical Analysis'!$D$4)/'Statistical Analysis'!$D$9),0)</f>
        <v>-0.54977313376480152</v>
      </c>
      <c r="Z966" s="14">
        <f>IF(G966="failed",((H966-'Statistical Analysis'!$E$4)/'Statistical Analysis'!$E$9),0)</f>
        <v>0</v>
      </c>
      <c r="AC966" s="17">
        <f t="shared" si="108"/>
        <v>0.16666666666666666</v>
      </c>
    </row>
    <row r="967" spans="1:29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106"/>
        <v>3.8640909090909092</v>
      </c>
      <c r="G967" t="s">
        <v>20</v>
      </c>
      <c r="H967">
        <v>207</v>
      </c>
      <c r="I967" s="6">
        <f t="shared" si="10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109"/>
        <v>40203.25</v>
      </c>
      <c r="O967" s="13">
        <f t="shared" si="110"/>
        <v>40243.25</v>
      </c>
      <c r="P967" t="b">
        <v>0</v>
      </c>
      <c r="Q967" t="b">
        <v>0</v>
      </c>
      <c r="R967" t="s">
        <v>23</v>
      </c>
      <c r="S967" s="8" t="str">
        <f t="shared" si="107"/>
        <v>music</v>
      </c>
      <c r="T967" s="9" t="str">
        <f t="shared" si="111"/>
        <v>rock</v>
      </c>
      <c r="V967" s="17">
        <f>IF(G967="successful",IF(H967&gt;='Statistical Analysis'!$D$16,"Outlier",0),0)</f>
        <v>0</v>
      </c>
      <c r="W967" s="17">
        <f>IF(G967="failed",IF(H967&gt;='Statistical Analysis'!$E$16,"Outlier",0),0)</f>
        <v>0</v>
      </c>
      <c r="Y967" s="25">
        <f>IF(G967="successful",((H967-'Statistical Analysis'!$D$4)/'Statistical Analysis'!$D$9),0)</f>
        <v>-0.50870679726780066</v>
      </c>
      <c r="Z967" s="14">
        <f>IF(G967="failed",((H967-'Statistical Analysis'!$E$4)/'Statistical Analysis'!$E$9),0)</f>
        <v>0</v>
      </c>
      <c r="AC967" s="17">
        <f t="shared" si="108"/>
        <v>1.3333333333333333</v>
      </c>
    </row>
    <row r="968" spans="1:29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106"/>
        <v>7.9223529411764702</v>
      </c>
      <c r="G968" t="s">
        <v>20</v>
      </c>
      <c r="H968">
        <v>245</v>
      </c>
      <c r="I968" s="6">
        <f t="shared" si="10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109"/>
        <v>42901.208333333328</v>
      </c>
      <c r="O968" s="13">
        <f t="shared" si="110"/>
        <v>42903.208333333328</v>
      </c>
      <c r="P968" t="b">
        <v>0</v>
      </c>
      <c r="Q968" t="b">
        <v>0</v>
      </c>
      <c r="R968" t="s">
        <v>33</v>
      </c>
      <c r="S968" s="8" t="str">
        <f t="shared" si="107"/>
        <v>theater</v>
      </c>
      <c r="T968" s="9" t="str">
        <f t="shared" si="111"/>
        <v>plays</v>
      </c>
      <c r="V968" s="17">
        <f>IF(G968="successful",IF(H968&gt;='Statistical Analysis'!$D$16,"Outlier",0),0)</f>
        <v>0</v>
      </c>
      <c r="W968" s="17">
        <f>IF(G968="failed",IF(H968&gt;='Statistical Analysis'!$E$16,"Outlier",0),0)</f>
        <v>0</v>
      </c>
      <c r="Y968" s="25">
        <f>IF(G968="successful",((H968-'Statistical Analysis'!$D$4)/'Statistical Analysis'!$D$9),0)</f>
        <v>-0.47869678213537692</v>
      </c>
      <c r="Z968" s="14">
        <f>IF(G968="failed",((H968-'Statistical Analysis'!$E$4)/'Statistical Analysis'!$E$9),0)</f>
        <v>0</v>
      </c>
      <c r="AC968" s="17">
        <f t="shared" si="108"/>
        <v>6.6666666666666666E-2</v>
      </c>
    </row>
    <row r="969" spans="1:29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106"/>
        <v>1.3703393665158372</v>
      </c>
      <c r="G969" t="s">
        <v>20</v>
      </c>
      <c r="H969">
        <v>1573</v>
      </c>
      <c r="I969" s="6">
        <f t="shared" si="10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109"/>
        <v>41005.208333333336</v>
      </c>
      <c r="O969" s="13">
        <f t="shared" si="110"/>
        <v>41042.208333333336</v>
      </c>
      <c r="P969" t="b">
        <v>0</v>
      </c>
      <c r="Q969" t="b">
        <v>0</v>
      </c>
      <c r="R969" t="s">
        <v>319</v>
      </c>
      <c r="S969" s="8" t="str">
        <f t="shared" si="107"/>
        <v>music</v>
      </c>
      <c r="T969" s="9" t="str">
        <f t="shared" si="111"/>
        <v>world music</v>
      </c>
      <c r="V969" s="17">
        <f>IF(G969="successful",IF(H969&gt;='Statistical Analysis'!$D$16,"Outlier",0),0)</f>
        <v>0</v>
      </c>
      <c r="W969" s="17">
        <f>IF(G969="failed",IF(H969&gt;='Statistical Analysis'!$E$16,"Outlier",0),0)</f>
        <v>0</v>
      </c>
      <c r="Y969" s="25">
        <f>IF(G969="successful",((H969-'Statistical Analysis'!$D$4)/'Statistical Analysis'!$D$9),0)</f>
        <v>0.57007427301879876</v>
      </c>
      <c r="Z969" s="14">
        <f>IF(G969="failed",((H969-'Statistical Analysis'!$E$4)/'Statistical Analysis'!$E$9),0)</f>
        <v>0</v>
      </c>
      <c r="AC969" s="17">
        <f t="shared" si="108"/>
        <v>1.2333333333333334</v>
      </c>
    </row>
    <row r="970" spans="1:29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106"/>
        <v>3.3820833333333336</v>
      </c>
      <c r="G970" t="s">
        <v>20</v>
      </c>
      <c r="H970">
        <v>114</v>
      </c>
      <c r="I970" s="6">
        <f t="shared" si="10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109"/>
        <v>40544.25</v>
      </c>
      <c r="O970" s="13">
        <f t="shared" si="110"/>
        <v>40559.25</v>
      </c>
      <c r="P970" t="b">
        <v>0</v>
      </c>
      <c r="Q970" t="b">
        <v>0</v>
      </c>
      <c r="R970" t="s">
        <v>17</v>
      </c>
      <c r="S970" s="8" t="str">
        <f t="shared" si="107"/>
        <v>food</v>
      </c>
      <c r="T970" s="9" t="str">
        <f t="shared" si="111"/>
        <v>food trucks</v>
      </c>
      <c r="V970" s="17">
        <f>IF(G970="successful",IF(H970&gt;='Statistical Analysis'!$D$16,"Outlier",0),0)</f>
        <v>0</v>
      </c>
      <c r="W970" s="17">
        <f>IF(G970="failed",IF(H970&gt;='Statistical Analysis'!$E$16,"Outlier",0),0)</f>
        <v>0</v>
      </c>
      <c r="Y970" s="25">
        <f>IF(G970="successful",((H970-'Statistical Analysis'!$D$4)/'Statistical Analysis'!$D$9),0)</f>
        <v>-0.58215236061820597</v>
      </c>
      <c r="Z970" s="14">
        <f>IF(G970="failed",((H970-'Statistical Analysis'!$E$4)/'Statistical Analysis'!$E$9),0)</f>
        <v>0</v>
      </c>
      <c r="AC970" s="17">
        <f t="shared" si="108"/>
        <v>0.5</v>
      </c>
    </row>
    <row r="971" spans="1:29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106"/>
        <v>1.0822784810126582</v>
      </c>
      <c r="G971" t="s">
        <v>20</v>
      </c>
      <c r="H971">
        <v>93</v>
      </c>
      <c r="I971" s="6">
        <f t="shared" si="10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109"/>
        <v>43821.25</v>
      </c>
      <c r="O971" s="13">
        <f t="shared" si="110"/>
        <v>43828.25</v>
      </c>
      <c r="P971" t="b">
        <v>0</v>
      </c>
      <c r="Q971" t="b">
        <v>0</v>
      </c>
      <c r="R971" t="s">
        <v>33</v>
      </c>
      <c r="S971" s="8" t="str">
        <f t="shared" si="107"/>
        <v>theater</v>
      </c>
      <c r="T971" s="9" t="str">
        <f t="shared" si="111"/>
        <v>plays</v>
      </c>
      <c r="V971" s="17">
        <f>IF(G971="successful",IF(H971&gt;='Statistical Analysis'!$D$16,"Outlier",0),0)</f>
        <v>0</v>
      </c>
      <c r="W971" s="17">
        <f>IF(G971="failed",IF(H971&gt;='Statistical Analysis'!$E$16,"Outlier",0),0)</f>
        <v>0</v>
      </c>
      <c r="Y971" s="25">
        <f>IF(G971="successful",((H971-'Statistical Analysis'!$D$4)/'Statistical Analysis'!$D$9),0)</f>
        <v>-0.59873684266507177</v>
      </c>
      <c r="Z971" s="14">
        <f>IF(G971="failed",((H971-'Statistical Analysis'!$E$4)/'Statistical Analysis'!$E$9),0)</f>
        <v>0</v>
      </c>
      <c r="AC971" s="17">
        <f t="shared" si="108"/>
        <v>0.23333333333333334</v>
      </c>
    </row>
    <row r="972" spans="1:29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106"/>
        <v>0.60757639620653314</v>
      </c>
      <c r="G972" t="s">
        <v>14</v>
      </c>
      <c r="H972">
        <v>594</v>
      </c>
      <c r="I972" s="6">
        <f t="shared" si="10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109"/>
        <v>40672.208333333336</v>
      </c>
      <c r="O972" s="13">
        <f t="shared" si="110"/>
        <v>40673.208333333336</v>
      </c>
      <c r="P972" t="b">
        <v>0</v>
      </c>
      <c r="Q972" t="b">
        <v>0</v>
      </c>
      <c r="R972" t="s">
        <v>33</v>
      </c>
      <c r="S972" s="8" t="str">
        <f t="shared" si="107"/>
        <v>theater</v>
      </c>
      <c r="T972" s="9" t="str">
        <f t="shared" si="111"/>
        <v>plays</v>
      </c>
      <c r="V972" s="17">
        <f>IF(G972="successful",IF(H972&gt;='Statistical Analysis'!$D$16,"Outlier",0),0)</f>
        <v>0</v>
      </c>
      <c r="W972" s="17">
        <f>IF(G972="failed",IF(H972&gt;='Statistical Analysis'!$E$16,"Outlier",0),0)</f>
        <v>0</v>
      </c>
      <c r="Y972" s="25">
        <f>IF(G972="successful",((H972-'Statistical Analysis'!$D$4)/'Statistical Analysis'!$D$9),0)</f>
        <v>0</v>
      </c>
      <c r="Z972" s="14">
        <f>IF(G972="failed",((H972-'Statistical Analysis'!$E$4)/'Statistical Analysis'!$E$9),0)</f>
        <v>8.7340943316187806E-3</v>
      </c>
      <c r="AC972" s="17">
        <f t="shared" si="108"/>
        <v>3.3333333333333333E-2</v>
      </c>
    </row>
    <row r="973" spans="1:29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106"/>
        <v>0.27725490196078434</v>
      </c>
      <c r="G973" t="s">
        <v>14</v>
      </c>
      <c r="H973">
        <v>24</v>
      </c>
      <c r="I973" s="6">
        <f t="shared" si="10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109"/>
        <v>41555.208333333336</v>
      </c>
      <c r="O973" s="13">
        <f t="shared" si="110"/>
        <v>41561.208333333336</v>
      </c>
      <c r="P973" t="b">
        <v>0</v>
      </c>
      <c r="Q973" t="b">
        <v>0</v>
      </c>
      <c r="R973" t="s">
        <v>269</v>
      </c>
      <c r="S973" s="8" t="str">
        <f t="shared" si="107"/>
        <v>film &amp; video</v>
      </c>
      <c r="T973" s="9" t="str">
        <f t="shared" si="111"/>
        <v>television</v>
      </c>
      <c r="V973" s="17">
        <f>IF(G973="successful",IF(H973&gt;='Statistical Analysis'!$D$16,"Outlier",0),0)</f>
        <v>0</v>
      </c>
      <c r="W973" s="17">
        <f>IF(G973="failed",IF(H973&gt;='Statistical Analysis'!$E$16,"Outlier",0),0)</f>
        <v>0</v>
      </c>
      <c r="Y973" s="25">
        <f>IF(G973="successful",((H973-'Statistical Analysis'!$D$4)/'Statistical Analysis'!$D$9),0)</f>
        <v>0</v>
      </c>
      <c r="Z973" s="14">
        <f>IF(G973="failed",((H973-'Statistical Analysis'!$E$4)/'Statistical Analysis'!$E$9),0)</f>
        <v>-0.58502406160687082</v>
      </c>
      <c r="AC973" s="17">
        <f t="shared" si="108"/>
        <v>0.2</v>
      </c>
    </row>
    <row r="974" spans="1:29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106"/>
        <v>2.283934426229508</v>
      </c>
      <c r="G974" t="s">
        <v>20</v>
      </c>
      <c r="H974">
        <v>1681</v>
      </c>
      <c r="I974" s="6">
        <f t="shared" si="10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109"/>
        <v>41792.208333333336</v>
      </c>
      <c r="O974" s="13">
        <f t="shared" si="110"/>
        <v>41801.208333333336</v>
      </c>
      <c r="P974" t="b">
        <v>0</v>
      </c>
      <c r="Q974" t="b">
        <v>1</v>
      </c>
      <c r="R974" t="s">
        <v>28</v>
      </c>
      <c r="S974" s="8" t="str">
        <f t="shared" si="107"/>
        <v>technology</v>
      </c>
      <c r="T974" s="9" t="str">
        <f t="shared" si="111"/>
        <v>web</v>
      </c>
      <c r="V974" s="17">
        <f>IF(G974="successful",IF(H974&gt;='Statistical Analysis'!$D$16,"Outlier",0),0)</f>
        <v>0</v>
      </c>
      <c r="W974" s="17">
        <f>IF(G974="failed",IF(H974&gt;='Statistical Analysis'!$E$16,"Outlier",0),0)</f>
        <v>0</v>
      </c>
      <c r="Y974" s="25">
        <f>IF(G974="successful",((H974-'Statistical Analysis'!$D$4)/'Statistical Analysis'!$D$9),0)</f>
        <v>0.65536589497410813</v>
      </c>
      <c r="Z974" s="14">
        <f>IF(G974="failed",((H974-'Statistical Analysis'!$E$4)/'Statistical Analysis'!$E$9),0)</f>
        <v>0</v>
      </c>
      <c r="AC974" s="17">
        <f t="shared" si="108"/>
        <v>0.3</v>
      </c>
    </row>
    <row r="975" spans="1:29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106"/>
        <v>0.21615194054500414</v>
      </c>
      <c r="G975" t="s">
        <v>14</v>
      </c>
      <c r="H975">
        <v>252</v>
      </c>
      <c r="I975" s="6">
        <f t="shared" si="10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109"/>
        <v>40522.25</v>
      </c>
      <c r="O975" s="13">
        <f t="shared" si="110"/>
        <v>40524.25</v>
      </c>
      <c r="P975" t="b">
        <v>0</v>
      </c>
      <c r="Q975" t="b">
        <v>1</v>
      </c>
      <c r="R975" t="s">
        <v>33</v>
      </c>
      <c r="S975" s="8" t="str">
        <f t="shared" si="107"/>
        <v>theater</v>
      </c>
      <c r="T975" s="9" t="str">
        <f t="shared" si="111"/>
        <v>plays</v>
      </c>
      <c r="V975" s="17">
        <f>IF(G975="successful",IF(H975&gt;='Statistical Analysis'!$D$16,"Outlier",0),0)</f>
        <v>0</v>
      </c>
      <c r="W975" s="17">
        <f>IF(G975="failed",IF(H975&gt;='Statistical Analysis'!$E$16,"Outlier",0),0)</f>
        <v>0</v>
      </c>
      <c r="Y975" s="25">
        <f>IF(G975="successful",((H975-'Statistical Analysis'!$D$4)/'Statistical Analysis'!$D$9),0)</f>
        <v>0</v>
      </c>
      <c r="Z975" s="14">
        <f>IF(G975="failed",((H975-'Statistical Analysis'!$E$4)/'Statistical Analysis'!$E$9),0)</f>
        <v>-0.34752079923147494</v>
      </c>
      <c r="AC975" s="17">
        <f t="shared" si="108"/>
        <v>6.6666666666666666E-2</v>
      </c>
    </row>
    <row r="976" spans="1:29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106"/>
        <v>3.73875</v>
      </c>
      <c r="G976" t="s">
        <v>20</v>
      </c>
      <c r="H976">
        <v>32</v>
      </c>
      <c r="I976" s="6">
        <f t="shared" si="10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109"/>
        <v>41412.208333333336</v>
      </c>
      <c r="O976" s="13">
        <f t="shared" si="110"/>
        <v>41413.208333333336</v>
      </c>
      <c r="P976" t="b">
        <v>0</v>
      </c>
      <c r="Q976" t="b">
        <v>0</v>
      </c>
      <c r="R976" t="s">
        <v>60</v>
      </c>
      <c r="S976" s="8" t="str">
        <f t="shared" si="107"/>
        <v>music</v>
      </c>
      <c r="T976" s="9" t="str">
        <f t="shared" si="111"/>
        <v>indie rock</v>
      </c>
      <c r="V976" s="17">
        <f>IF(G976="successful",IF(H976&gt;='Statistical Analysis'!$D$16,"Outlier",0),0)</f>
        <v>0</v>
      </c>
      <c r="W976" s="17">
        <f>IF(G976="failed",IF(H976&gt;='Statistical Analysis'!$E$16,"Outlier",0),0)</f>
        <v>0</v>
      </c>
      <c r="Y976" s="25">
        <f>IF(G976="successful",((H976-'Statistical Analysis'!$D$4)/'Statistical Analysis'!$D$9),0)</f>
        <v>-0.64691081432501507</v>
      </c>
      <c r="Z976" s="14">
        <f>IF(G976="failed",((H976-'Statistical Analysis'!$E$4)/'Statistical Analysis'!$E$9),0)</f>
        <v>0</v>
      </c>
      <c r="AC976" s="17">
        <f t="shared" si="108"/>
        <v>3.3333333333333333E-2</v>
      </c>
    </row>
    <row r="977" spans="1:29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106"/>
        <v>1.5492592592592593</v>
      </c>
      <c r="G977" t="s">
        <v>20</v>
      </c>
      <c r="H977">
        <v>135</v>
      </c>
      <c r="I977" s="6">
        <f t="shared" si="10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109"/>
        <v>42337.25</v>
      </c>
      <c r="O977" s="13">
        <f t="shared" si="110"/>
        <v>42376.25</v>
      </c>
      <c r="P977" t="b">
        <v>0</v>
      </c>
      <c r="Q977" t="b">
        <v>1</v>
      </c>
      <c r="R977" t="s">
        <v>33</v>
      </c>
      <c r="S977" s="8" t="str">
        <f t="shared" si="107"/>
        <v>theater</v>
      </c>
      <c r="T977" s="9" t="str">
        <f t="shared" si="111"/>
        <v>plays</v>
      </c>
      <c r="V977" s="17">
        <f>IF(G977="successful",IF(H977&gt;='Statistical Analysis'!$D$16,"Outlier",0),0)</f>
        <v>0</v>
      </c>
      <c r="W977" s="17">
        <f>IF(G977="failed",IF(H977&gt;='Statistical Analysis'!$E$16,"Outlier",0),0)</f>
        <v>0</v>
      </c>
      <c r="Y977" s="25">
        <f>IF(G977="successful",((H977-'Statistical Analysis'!$D$4)/'Statistical Analysis'!$D$9),0)</f>
        <v>-0.56556787857134028</v>
      </c>
      <c r="Z977" s="14">
        <f>IF(G977="failed",((H977-'Statistical Analysis'!$E$4)/'Statistical Analysis'!$E$9),0)</f>
        <v>0</v>
      </c>
      <c r="AC977" s="17">
        <f t="shared" si="108"/>
        <v>1.3</v>
      </c>
    </row>
    <row r="978" spans="1:29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106"/>
        <v>3.2214999999999998</v>
      </c>
      <c r="G978" t="s">
        <v>20</v>
      </c>
      <c r="H978">
        <v>140</v>
      </c>
      <c r="I978" s="6">
        <f t="shared" si="10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109"/>
        <v>40571.25</v>
      </c>
      <c r="O978" s="13">
        <f t="shared" si="110"/>
        <v>40577.25</v>
      </c>
      <c r="P978" t="b">
        <v>0</v>
      </c>
      <c r="Q978" t="b">
        <v>1</v>
      </c>
      <c r="R978" t="s">
        <v>33</v>
      </c>
      <c r="S978" s="8" t="str">
        <f t="shared" si="107"/>
        <v>theater</v>
      </c>
      <c r="T978" s="9" t="str">
        <f t="shared" si="111"/>
        <v>plays</v>
      </c>
      <c r="V978" s="17">
        <f>IF(G978="successful",IF(H978&gt;='Statistical Analysis'!$D$16,"Outlier",0),0)</f>
        <v>0</v>
      </c>
      <c r="W978" s="17">
        <f>IF(G978="failed",IF(H978&gt;='Statistical Analysis'!$E$16,"Outlier",0),0)</f>
        <v>0</v>
      </c>
      <c r="Y978" s="25">
        <f>IF(G978="successful",((H978-'Statistical Analysis'!$D$4)/'Statistical Analysis'!$D$9),0)</f>
        <v>-0.56161919236970559</v>
      </c>
      <c r="Z978" s="14">
        <f>IF(G978="failed",((H978-'Statistical Analysis'!$E$4)/'Statistical Analysis'!$E$9),0)</f>
        <v>0</v>
      </c>
      <c r="AC978" s="17">
        <f t="shared" si="108"/>
        <v>0.2</v>
      </c>
    </row>
    <row r="979" spans="1:29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106"/>
        <v>0.73957142857142855</v>
      </c>
      <c r="G979" t="s">
        <v>14</v>
      </c>
      <c r="H979">
        <v>67</v>
      </c>
      <c r="I979" s="6">
        <f t="shared" si="10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109"/>
        <v>43138.25</v>
      </c>
      <c r="O979" s="13">
        <f t="shared" si="110"/>
        <v>43170.25</v>
      </c>
      <c r="P979" t="b">
        <v>0</v>
      </c>
      <c r="Q979" t="b">
        <v>0</v>
      </c>
      <c r="R979" t="s">
        <v>17</v>
      </c>
      <c r="S979" s="8" t="str">
        <f t="shared" si="107"/>
        <v>food</v>
      </c>
      <c r="T979" s="9" t="str">
        <f t="shared" si="111"/>
        <v>food trucks</v>
      </c>
      <c r="V979" s="17">
        <f>IF(G979="successful",IF(H979&gt;='Statistical Analysis'!$D$16,"Outlier",0),0)</f>
        <v>0</v>
      </c>
      <c r="W979" s="17">
        <f>IF(G979="failed",IF(H979&gt;='Statistical Analysis'!$E$16,"Outlier",0),0)</f>
        <v>0</v>
      </c>
      <c r="Y979" s="25">
        <f>IF(G979="successful",((H979-'Statistical Analysis'!$D$4)/'Statistical Analysis'!$D$9),0)</f>
        <v>0</v>
      </c>
      <c r="Z979" s="14">
        <f>IF(G979="failed",((H979-'Statistical Analysis'!$E$4)/'Statistical Analysis'!$E$9),0)</f>
        <v>-0.54023177966765135</v>
      </c>
      <c r="AC979" s="17">
        <f t="shared" si="108"/>
        <v>1.0666666666666667</v>
      </c>
    </row>
    <row r="980" spans="1:29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106"/>
        <v>8.641</v>
      </c>
      <c r="G980" t="s">
        <v>20</v>
      </c>
      <c r="H980">
        <v>92</v>
      </c>
      <c r="I980" s="6">
        <f t="shared" si="10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109"/>
        <v>42686.25</v>
      </c>
      <c r="O980" s="13">
        <f t="shared" si="110"/>
        <v>42708.25</v>
      </c>
      <c r="P980" t="b">
        <v>0</v>
      </c>
      <c r="Q980" t="b">
        <v>0</v>
      </c>
      <c r="R980" t="s">
        <v>89</v>
      </c>
      <c r="S980" s="8" t="str">
        <f t="shared" si="107"/>
        <v>games</v>
      </c>
      <c r="T980" s="9" t="str">
        <f t="shared" si="111"/>
        <v>video games</v>
      </c>
      <c r="V980" s="17">
        <f>IF(G980="successful",IF(H980&gt;='Statistical Analysis'!$D$16,"Outlier",0),0)</f>
        <v>0</v>
      </c>
      <c r="W980" s="17">
        <f>IF(G980="failed",IF(H980&gt;='Statistical Analysis'!$E$16,"Outlier",0),0)</f>
        <v>0</v>
      </c>
      <c r="Y980" s="25">
        <f>IF(G980="successful",((H980-'Statistical Analysis'!$D$4)/'Statistical Analysis'!$D$9),0)</f>
        <v>-0.5995265799053987</v>
      </c>
      <c r="Z980" s="14">
        <f>IF(G980="failed",((H980-'Statistical Analysis'!$E$4)/'Statistical Analysis'!$E$9),0)</f>
        <v>0</v>
      </c>
      <c r="AC980" s="17">
        <f t="shared" si="108"/>
        <v>0.73333333333333328</v>
      </c>
    </row>
    <row r="981" spans="1:29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106"/>
        <v>1.432624584717608</v>
      </c>
      <c r="G981" t="s">
        <v>20</v>
      </c>
      <c r="H981">
        <v>1015</v>
      </c>
      <c r="I981" s="6">
        <f t="shared" si="10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109"/>
        <v>42078.208333333328</v>
      </c>
      <c r="O981" s="13">
        <f t="shared" si="110"/>
        <v>42084.208333333328</v>
      </c>
      <c r="P981" t="b">
        <v>0</v>
      </c>
      <c r="Q981" t="b">
        <v>0</v>
      </c>
      <c r="R981" t="s">
        <v>33</v>
      </c>
      <c r="S981" s="8" t="str">
        <f t="shared" si="107"/>
        <v>theater</v>
      </c>
      <c r="T981" s="9" t="str">
        <f t="shared" si="111"/>
        <v>plays</v>
      </c>
      <c r="V981" s="17">
        <f>IF(G981="successful",IF(H981&gt;='Statistical Analysis'!$D$16,"Outlier",0),0)</f>
        <v>0</v>
      </c>
      <c r="W981" s="17">
        <f>IF(G981="failed",IF(H981&gt;='Statistical Analysis'!$E$16,"Outlier",0),0)</f>
        <v>0</v>
      </c>
      <c r="Y981" s="25">
        <f>IF(G981="successful",((H981-'Statistical Analysis'!$D$4)/'Statistical Analysis'!$D$9),0)</f>
        <v>0.12940089291636647</v>
      </c>
      <c r="Z981" s="14">
        <f>IF(G981="failed",((H981-'Statistical Analysis'!$E$4)/'Statistical Analysis'!$E$9),0)</f>
        <v>0</v>
      </c>
      <c r="AC981" s="17">
        <f t="shared" si="108"/>
        <v>0.2</v>
      </c>
    </row>
    <row r="982" spans="1:29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106"/>
        <v>0.40281762295081969</v>
      </c>
      <c r="G982" t="s">
        <v>14</v>
      </c>
      <c r="H982">
        <v>742</v>
      </c>
      <c r="I982" s="6">
        <f t="shared" si="10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109"/>
        <v>42307.208333333328</v>
      </c>
      <c r="O982" s="13">
        <f t="shared" si="110"/>
        <v>42312.25</v>
      </c>
      <c r="P982" t="b">
        <v>1</v>
      </c>
      <c r="Q982" t="b">
        <v>0</v>
      </c>
      <c r="R982" t="s">
        <v>68</v>
      </c>
      <c r="S982" s="8" t="str">
        <f t="shared" si="107"/>
        <v>publishing</v>
      </c>
      <c r="T982" s="9" t="str">
        <f t="shared" si="111"/>
        <v>nonfiction</v>
      </c>
      <c r="V982" s="17">
        <f>IF(G982="successful",IF(H982&gt;='Statistical Analysis'!$D$16,"Outlier",0),0)</f>
        <v>0</v>
      </c>
      <c r="W982" s="17">
        <f>IF(G982="failed",IF(H982&gt;='Statistical Analysis'!$E$16,"Outlier",0),0)</f>
        <v>0</v>
      </c>
      <c r="Y982" s="25">
        <f>IF(G982="successful",((H982-'Statistical Analysis'!$D$4)/'Statistical Analysis'!$D$9),0)</f>
        <v>0</v>
      </c>
      <c r="Z982" s="14">
        <f>IF(G982="failed",((H982-'Statistical Analysis'!$E$4)/'Statistical Analysis'!$E$9),0)</f>
        <v>0.16290287868055991</v>
      </c>
      <c r="AC982" s="17">
        <f t="shared" si="108"/>
        <v>0.16805555555571725</v>
      </c>
    </row>
    <row r="983" spans="1:29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106"/>
        <v>1.7822388059701493</v>
      </c>
      <c r="G983" t="s">
        <v>20</v>
      </c>
      <c r="H983">
        <v>323</v>
      </c>
      <c r="I983" s="6">
        <f t="shared" si="10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109"/>
        <v>43094.25</v>
      </c>
      <c r="O983" s="13">
        <f t="shared" si="110"/>
        <v>43127.25</v>
      </c>
      <c r="P983" t="b">
        <v>0</v>
      </c>
      <c r="Q983" t="b">
        <v>0</v>
      </c>
      <c r="R983" t="s">
        <v>28</v>
      </c>
      <c r="S983" s="8" t="str">
        <f t="shared" si="107"/>
        <v>technology</v>
      </c>
      <c r="T983" s="9" t="str">
        <f t="shared" si="111"/>
        <v>web</v>
      </c>
      <c r="V983" s="17">
        <f>IF(G983="successful",IF(H983&gt;='Statistical Analysis'!$D$16,"Outlier",0),0)</f>
        <v>0</v>
      </c>
      <c r="W983" s="17">
        <f>IF(G983="failed",IF(H983&gt;='Statistical Analysis'!$E$16,"Outlier",0),0)</f>
        <v>0</v>
      </c>
      <c r="Y983" s="25">
        <f>IF(G983="successful",((H983-'Statistical Analysis'!$D$4)/'Statistical Analysis'!$D$9),0)</f>
        <v>-0.41709727738987562</v>
      </c>
      <c r="Z983" s="14">
        <f>IF(G983="failed",((H983-'Statistical Analysis'!$E$4)/'Statistical Analysis'!$E$9),0)</f>
        <v>0</v>
      </c>
      <c r="AC983" s="17">
        <f t="shared" si="108"/>
        <v>1.1000000000000001</v>
      </c>
    </row>
    <row r="984" spans="1:29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106"/>
        <v>0.84930555555555554</v>
      </c>
      <c r="G984" t="s">
        <v>14</v>
      </c>
      <c r="H984">
        <v>75</v>
      </c>
      <c r="I984" s="6">
        <f t="shared" si="10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109"/>
        <v>40743.208333333336</v>
      </c>
      <c r="O984" s="13">
        <f t="shared" si="110"/>
        <v>40745.208333333336</v>
      </c>
      <c r="P984" t="b">
        <v>0</v>
      </c>
      <c r="Q984" t="b">
        <v>1</v>
      </c>
      <c r="R984" t="s">
        <v>42</v>
      </c>
      <c r="S984" s="8" t="str">
        <f t="shared" si="107"/>
        <v>film &amp; video</v>
      </c>
      <c r="T984" s="9" t="str">
        <f t="shared" si="111"/>
        <v>documentary</v>
      </c>
      <c r="V984" s="17">
        <f>IF(G984="successful",IF(H984&gt;='Statistical Analysis'!$D$16,"Outlier",0),0)</f>
        <v>0</v>
      </c>
      <c r="W984" s="17">
        <f>IF(G984="failed",IF(H984&gt;='Statistical Analysis'!$E$16,"Outlier",0),0)</f>
        <v>0</v>
      </c>
      <c r="Y984" s="25">
        <f>IF(G984="successful",((H984-'Statistical Analysis'!$D$4)/'Statistical Analysis'!$D$9),0)</f>
        <v>0</v>
      </c>
      <c r="Z984" s="14">
        <f>IF(G984="failed",((H984-'Statistical Analysis'!$E$4)/'Statistical Analysis'!$E$9),0)</f>
        <v>-0.5318983318650059</v>
      </c>
      <c r="AC984" s="17">
        <f t="shared" si="108"/>
        <v>6.6666666666666666E-2</v>
      </c>
    </row>
    <row r="985" spans="1:29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106"/>
        <v>1.4593648334624323</v>
      </c>
      <c r="G985" t="s">
        <v>20</v>
      </c>
      <c r="H985">
        <v>2326</v>
      </c>
      <c r="I985" s="6">
        <f t="shared" si="10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109"/>
        <v>43681.208333333328</v>
      </c>
      <c r="O985" s="13">
        <f t="shared" si="110"/>
        <v>43696.208333333328</v>
      </c>
      <c r="P985" t="b">
        <v>0</v>
      </c>
      <c r="Q985" t="b">
        <v>0</v>
      </c>
      <c r="R985" t="s">
        <v>42</v>
      </c>
      <c r="S985" s="8" t="str">
        <f t="shared" si="107"/>
        <v>film &amp; video</v>
      </c>
      <c r="T985" s="9" t="str">
        <f t="shared" si="111"/>
        <v>documentary</v>
      </c>
      <c r="V985" s="17">
        <f>IF(G985="successful",IF(H985&gt;='Statistical Analysis'!$D$16,"Outlier",0),0)</f>
        <v>0</v>
      </c>
      <c r="W985" s="17">
        <f>IF(G985="failed",IF(H985&gt;='Statistical Analysis'!$E$16,"Outlier",0),0)</f>
        <v>0</v>
      </c>
      <c r="Y985" s="25">
        <f>IF(G985="successful",((H985-'Statistical Analysis'!$D$4)/'Statistical Analysis'!$D$9),0)</f>
        <v>1.1647464149849842</v>
      </c>
      <c r="Z985" s="14">
        <f>IF(G985="failed",((H985-'Statistical Analysis'!$E$4)/'Statistical Analysis'!$E$9),0)</f>
        <v>0</v>
      </c>
      <c r="AC985" s="17">
        <f t="shared" si="108"/>
        <v>0.5</v>
      </c>
    </row>
    <row r="986" spans="1:29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106"/>
        <v>1.5246153846153847</v>
      </c>
      <c r="G986" t="s">
        <v>20</v>
      </c>
      <c r="H986">
        <v>381</v>
      </c>
      <c r="I986" s="6">
        <f t="shared" si="10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109"/>
        <v>43716.208333333328</v>
      </c>
      <c r="O986" s="13">
        <f t="shared" si="110"/>
        <v>43742.208333333328</v>
      </c>
      <c r="P986" t="b">
        <v>0</v>
      </c>
      <c r="Q986" t="b">
        <v>0</v>
      </c>
      <c r="R986" t="s">
        <v>33</v>
      </c>
      <c r="S986" s="8" t="str">
        <f t="shared" si="107"/>
        <v>theater</v>
      </c>
      <c r="T986" s="9" t="str">
        <f t="shared" si="111"/>
        <v>plays</v>
      </c>
      <c r="V986" s="17">
        <f>IF(G986="successful",IF(H986&gt;='Statistical Analysis'!$D$16,"Outlier",0),0)</f>
        <v>0</v>
      </c>
      <c r="W986" s="17">
        <f>IF(G986="failed",IF(H986&gt;='Statistical Analysis'!$E$16,"Outlier",0),0)</f>
        <v>0</v>
      </c>
      <c r="Y986" s="25">
        <f>IF(G986="successful",((H986-'Statistical Analysis'!$D$4)/'Statistical Analysis'!$D$9),0)</f>
        <v>-0.37129251745091313</v>
      </c>
      <c r="Z986" s="14">
        <f>IF(G986="failed",((H986-'Statistical Analysis'!$E$4)/'Statistical Analysis'!$E$9),0)</f>
        <v>0</v>
      </c>
      <c r="AC986" s="17">
        <f t="shared" si="108"/>
        <v>0.8666666666666667</v>
      </c>
    </row>
    <row r="987" spans="1:29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106"/>
        <v>0.67129542790152408</v>
      </c>
      <c r="G987" t="s">
        <v>14</v>
      </c>
      <c r="H987">
        <v>4405</v>
      </c>
      <c r="I987" s="6">
        <f t="shared" si="10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109"/>
        <v>41614.25</v>
      </c>
      <c r="O987" s="13">
        <f t="shared" si="110"/>
        <v>41640.25</v>
      </c>
      <c r="P987" t="b">
        <v>0</v>
      </c>
      <c r="Q987" t="b">
        <v>1</v>
      </c>
      <c r="R987" t="s">
        <v>23</v>
      </c>
      <c r="S987" s="8" t="str">
        <f t="shared" si="107"/>
        <v>music</v>
      </c>
      <c r="T987" s="9" t="str">
        <f t="shared" si="111"/>
        <v>rock</v>
      </c>
      <c r="V987" s="17">
        <f>IF(G987="successful",IF(H987&gt;='Statistical Analysis'!$D$16,"Outlier",0),0)</f>
        <v>0</v>
      </c>
      <c r="W987" s="17" t="str">
        <f>IF(G987="failed",IF(H987&gt;='Statistical Analysis'!$E$16,"Outlier",0),0)</f>
        <v>Outlier</v>
      </c>
      <c r="Y987" s="25">
        <f>IF(G987="successful",((H987-'Statistical Analysis'!$D$4)/'Statistical Analysis'!$D$9),0)</f>
        <v>0</v>
      </c>
      <c r="Z987" s="14">
        <f>IF(G987="failed",((H987-'Statistical Analysis'!$E$4)/'Statistical Analysis'!$E$9),0)</f>
        <v>3.9785802913168533</v>
      </c>
      <c r="AC987" s="17">
        <f t="shared" si="108"/>
        <v>0.8666666666666667</v>
      </c>
    </row>
    <row r="988" spans="1:29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106"/>
        <v>0.40307692307692305</v>
      </c>
      <c r="G988" t="s">
        <v>14</v>
      </c>
      <c r="H988">
        <v>92</v>
      </c>
      <c r="I988" s="6">
        <f t="shared" si="10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109"/>
        <v>40638.208333333336</v>
      </c>
      <c r="O988" s="13">
        <f t="shared" si="110"/>
        <v>40652.208333333336</v>
      </c>
      <c r="P988" t="b">
        <v>0</v>
      </c>
      <c r="Q988" t="b">
        <v>0</v>
      </c>
      <c r="R988" t="s">
        <v>23</v>
      </c>
      <c r="S988" s="8" t="str">
        <f t="shared" si="107"/>
        <v>music</v>
      </c>
      <c r="T988" s="9" t="str">
        <f t="shared" si="111"/>
        <v>rock</v>
      </c>
      <c r="V988" s="17">
        <f>IF(G988="successful",IF(H988&gt;='Statistical Analysis'!$D$16,"Outlier",0),0)</f>
        <v>0</v>
      </c>
      <c r="W988" s="17">
        <f>IF(G988="failed",IF(H988&gt;='Statistical Analysis'!$E$16,"Outlier",0),0)</f>
        <v>0</v>
      </c>
      <c r="Y988" s="25">
        <f>IF(G988="successful",((H988-'Statistical Analysis'!$D$4)/'Statistical Analysis'!$D$9),0)</f>
        <v>0</v>
      </c>
      <c r="Z988" s="14">
        <f>IF(G988="failed",((H988-'Statistical Analysis'!$E$4)/'Statistical Analysis'!$E$9),0)</f>
        <v>-0.51418975528438426</v>
      </c>
      <c r="AC988" s="17">
        <f t="shared" si="108"/>
        <v>0.46666666666666667</v>
      </c>
    </row>
    <row r="989" spans="1:29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106"/>
        <v>2.1679032258064517</v>
      </c>
      <c r="G989" t="s">
        <v>20</v>
      </c>
      <c r="H989">
        <v>480</v>
      </c>
      <c r="I989" s="6">
        <f t="shared" si="10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109"/>
        <v>42852.208333333328</v>
      </c>
      <c r="O989" s="13">
        <f t="shared" si="110"/>
        <v>42866.208333333328</v>
      </c>
      <c r="P989" t="b">
        <v>0</v>
      </c>
      <c r="Q989" t="b">
        <v>0</v>
      </c>
      <c r="R989" t="s">
        <v>42</v>
      </c>
      <c r="S989" s="8" t="str">
        <f t="shared" si="107"/>
        <v>film &amp; video</v>
      </c>
      <c r="T989" s="9" t="str">
        <f t="shared" si="111"/>
        <v>documentary</v>
      </c>
      <c r="V989" s="17">
        <f>IF(G989="successful",IF(H989&gt;='Statistical Analysis'!$D$16,"Outlier",0),0)</f>
        <v>0</v>
      </c>
      <c r="W989" s="17">
        <f>IF(G989="failed",IF(H989&gt;='Statistical Analysis'!$E$16,"Outlier",0),0)</f>
        <v>0</v>
      </c>
      <c r="Y989" s="25">
        <f>IF(G989="successful",((H989-'Statistical Analysis'!$D$4)/'Statistical Analysis'!$D$9),0)</f>
        <v>-0.29310853065854614</v>
      </c>
      <c r="Z989" s="14">
        <f>IF(G989="failed",((H989-'Statistical Analysis'!$E$4)/'Statistical Analysis'!$E$9),0)</f>
        <v>0</v>
      </c>
      <c r="AC989" s="17">
        <f t="shared" si="108"/>
        <v>0.46666666666666667</v>
      </c>
    </row>
    <row r="990" spans="1:29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106"/>
        <v>0.52117021276595743</v>
      </c>
      <c r="G990" t="s">
        <v>14</v>
      </c>
      <c r="H990">
        <v>64</v>
      </c>
      <c r="I990" s="6">
        <f t="shared" si="10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109"/>
        <v>42686.25</v>
      </c>
      <c r="O990" s="13">
        <f t="shared" si="110"/>
        <v>42707.25</v>
      </c>
      <c r="P990" t="b">
        <v>0</v>
      </c>
      <c r="Q990" t="b">
        <v>0</v>
      </c>
      <c r="R990" t="s">
        <v>133</v>
      </c>
      <c r="S990" s="8" t="str">
        <f t="shared" si="107"/>
        <v>publishing</v>
      </c>
      <c r="T990" s="9" t="str">
        <f t="shared" si="111"/>
        <v>radio &amp; podcasts</v>
      </c>
      <c r="V990" s="17">
        <f>IF(G990="successful",IF(H990&gt;='Statistical Analysis'!$D$16,"Outlier",0),0)</f>
        <v>0</v>
      </c>
      <c r="W990" s="17">
        <f>IF(G990="failed",IF(H990&gt;='Statistical Analysis'!$E$16,"Outlier",0),0)</f>
        <v>0</v>
      </c>
      <c r="Y990" s="25">
        <f>IF(G990="successful",((H990-'Statistical Analysis'!$D$4)/'Statistical Analysis'!$D$9),0)</f>
        <v>0</v>
      </c>
      <c r="Z990" s="14">
        <f>IF(G990="failed",((H990-'Statistical Analysis'!$E$4)/'Statistical Analysis'!$E$9),0)</f>
        <v>-0.54335682259364348</v>
      </c>
      <c r="AC990" s="17">
        <f t="shared" si="108"/>
        <v>0.7</v>
      </c>
    </row>
    <row r="991" spans="1:29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106"/>
        <v>4.9958333333333336</v>
      </c>
      <c r="G991" t="s">
        <v>20</v>
      </c>
      <c r="H991">
        <v>226</v>
      </c>
      <c r="I991" s="6">
        <f t="shared" si="10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109"/>
        <v>43571.208333333328</v>
      </c>
      <c r="O991" s="13">
        <f t="shared" si="110"/>
        <v>43576.208333333328</v>
      </c>
      <c r="P991" t="b">
        <v>0</v>
      </c>
      <c r="Q991" t="b">
        <v>0</v>
      </c>
      <c r="R991" t="s">
        <v>206</v>
      </c>
      <c r="S991" s="8" t="str">
        <f t="shared" si="107"/>
        <v>publishing</v>
      </c>
      <c r="T991" s="9" t="str">
        <f t="shared" si="111"/>
        <v>translations</v>
      </c>
      <c r="V991" s="17">
        <f>IF(G991="successful",IF(H991&gt;='Statistical Analysis'!$D$16,"Outlier",0),0)</f>
        <v>0</v>
      </c>
      <c r="W991" s="17">
        <f>IF(G991="failed",IF(H991&gt;='Statistical Analysis'!$E$16,"Outlier",0),0)</f>
        <v>0</v>
      </c>
      <c r="Y991" s="25">
        <f>IF(G991="successful",((H991-'Statistical Analysis'!$D$4)/'Statistical Analysis'!$D$9),0)</f>
        <v>-0.49370178970158879</v>
      </c>
      <c r="Z991" s="14">
        <f>IF(G991="failed",((H991-'Statistical Analysis'!$E$4)/'Statistical Analysis'!$E$9),0)</f>
        <v>0</v>
      </c>
      <c r="AC991" s="17">
        <f t="shared" si="108"/>
        <v>0.16666666666666666</v>
      </c>
    </row>
    <row r="992" spans="1:29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106"/>
        <v>0.87679487179487181</v>
      </c>
      <c r="G992" t="s">
        <v>14</v>
      </c>
      <c r="H992">
        <v>64</v>
      </c>
      <c r="I992" s="6">
        <f t="shared" si="10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109"/>
        <v>42432.25</v>
      </c>
      <c r="O992" s="13">
        <f t="shared" si="110"/>
        <v>42454.208333333328</v>
      </c>
      <c r="P992" t="b">
        <v>0</v>
      </c>
      <c r="Q992" t="b">
        <v>1</v>
      </c>
      <c r="R992" t="s">
        <v>53</v>
      </c>
      <c r="S992" s="8" t="str">
        <f t="shared" si="107"/>
        <v>film &amp; video</v>
      </c>
      <c r="T992" s="9" t="str">
        <f t="shared" si="111"/>
        <v>drama</v>
      </c>
      <c r="V992" s="17">
        <f>IF(G992="successful",IF(H992&gt;='Statistical Analysis'!$D$16,"Outlier",0),0)</f>
        <v>0</v>
      </c>
      <c r="W992" s="17">
        <f>IF(G992="failed",IF(H992&gt;='Statistical Analysis'!$E$16,"Outlier",0),0)</f>
        <v>0</v>
      </c>
      <c r="Y992" s="25">
        <f>IF(G992="successful",((H992-'Statistical Analysis'!$D$4)/'Statistical Analysis'!$D$9),0)</f>
        <v>0</v>
      </c>
      <c r="Z992" s="14">
        <f>IF(G992="failed",((H992-'Statistical Analysis'!$E$4)/'Statistical Analysis'!$E$9),0)</f>
        <v>-0.54335682259364348</v>
      </c>
      <c r="AC992" s="17">
        <f t="shared" si="108"/>
        <v>0.73194444444428275</v>
      </c>
    </row>
    <row r="993" spans="1:29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106"/>
        <v>1.131734693877551</v>
      </c>
      <c r="G993" t="s">
        <v>20</v>
      </c>
      <c r="H993">
        <v>241</v>
      </c>
      <c r="I993" s="6">
        <f t="shared" si="10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109"/>
        <v>41907.208333333336</v>
      </c>
      <c r="O993" s="13">
        <f t="shared" si="110"/>
        <v>41911.208333333336</v>
      </c>
      <c r="P993" t="b">
        <v>0</v>
      </c>
      <c r="Q993" t="b">
        <v>1</v>
      </c>
      <c r="R993" t="s">
        <v>23</v>
      </c>
      <c r="S993" s="8" t="str">
        <f t="shared" si="107"/>
        <v>music</v>
      </c>
      <c r="T993" s="9" t="str">
        <f t="shared" si="111"/>
        <v>rock</v>
      </c>
      <c r="V993" s="17">
        <f>IF(G993="successful",IF(H993&gt;='Statistical Analysis'!$D$16,"Outlier",0),0)</f>
        <v>0</v>
      </c>
      <c r="W993" s="17">
        <f>IF(G993="failed",IF(H993&gt;='Statistical Analysis'!$E$16,"Outlier",0),0)</f>
        <v>0</v>
      </c>
      <c r="Y993" s="25">
        <f>IF(G993="successful",((H993-'Statistical Analysis'!$D$4)/'Statistical Analysis'!$D$9),0)</f>
        <v>-0.48185573109668467</v>
      </c>
      <c r="Z993" s="14">
        <f>IF(G993="failed",((H993-'Statistical Analysis'!$E$4)/'Statistical Analysis'!$E$9),0)</f>
        <v>0</v>
      </c>
      <c r="AC993" s="17">
        <f t="shared" si="108"/>
        <v>0.13333333333333333</v>
      </c>
    </row>
    <row r="994" spans="1:29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106"/>
        <v>4.2654838709677421</v>
      </c>
      <c r="G994" t="s">
        <v>20</v>
      </c>
      <c r="H994">
        <v>132</v>
      </c>
      <c r="I994" s="6">
        <f t="shared" si="10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109"/>
        <v>43227.208333333328</v>
      </c>
      <c r="O994" s="13">
        <f t="shared" si="110"/>
        <v>43241.208333333328</v>
      </c>
      <c r="P994" t="b">
        <v>0</v>
      </c>
      <c r="Q994" t="b">
        <v>1</v>
      </c>
      <c r="R994" t="s">
        <v>53</v>
      </c>
      <c r="S994" s="8" t="str">
        <f t="shared" si="107"/>
        <v>film &amp; video</v>
      </c>
      <c r="T994" s="9" t="str">
        <f t="shared" si="111"/>
        <v>drama</v>
      </c>
      <c r="V994" s="17">
        <f>IF(G994="successful",IF(H994&gt;='Statistical Analysis'!$D$16,"Outlier",0),0)</f>
        <v>0</v>
      </c>
      <c r="W994" s="17">
        <f>IF(G994="failed",IF(H994&gt;='Statistical Analysis'!$E$16,"Outlier",0),0)</f>
        <v>0</v>
      </c>
      <c r="Y994" s="25">
        <f>IF(G994="successful",((H994-'Statistical Analysis'!$D$4)/'Statistical Analysis'!$D$9),0)</f>
        <v>-0.56793709029232109</v>
      </c>
      <c r="Z994" s="14">
        <f>IF(G994="failed",((H994-'Statistical Analysis'!$E$4)/'Statistical Analysis'!$E$9),0)</f>
        <v>0</v>
      </c>
      <c r="AC994" s="17">
        <f t="shared" si="108"/>
        <v>0.46666666666666667</v>
      </c>
    </row>
    <row r="995" spans="1:29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106"/>
        <v>0.77632653061224488</v>
      </c>
      <c r="G995" t="s">
        <v>74</v>
      </c>
      <c r="H995">
        <v>75</v>
      </c>
      <c r="I995" s="6">
        <f t="shared" si="10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109"/>
        <v>42362.25</v>
      </c>
      <c r="O995" s="13">
        <f t="shared" si="110"/>
        <v>42379.25</v>
      </c>
      <c r="P995" t="b">
        <v>0</v>
      </c>
      <c r="Q995" t="b">
        <v>1</v>
      </c>
      <c r="R995" t="s">
        <v>122</v>
      </c>
      <c r="S995" s="8" t="str">
        <f t="shared" si="107"/>
        <v>photography</v>
      </c>
      <c r="T995" s="9" t="str">
        <f t="shared" si="111"/>
        <v>photography books</v>
      </c>
      <c r="V995" s="17">
        <f>IF(G995="successful",IF(H995&gt;='Statistical Analysis'!$D$16,"Outlier",0),0)</f>
        <v>0</v>
      </c>
      <c r="W995" s="17">
        <f>IF(G995="failed",IF(H995&gt;='Statistical Analysis'!$E$16,"Outlier",0),0)</f>
        <v>0</v>
      </c>
      <c r="Y995" s="25">
        <f>IF(G995="successful",((H995-'Statistical Analysis'!$D$4)/'Statistical Analysis'!$D$9),0)</f>
        <v>0</v>
      </c>
      <c r="Z995" s="14">
        <f>IF(G995="failed",((H995-'Statistical Analysis'!$E$4)/'Statistical Analysis'!$E$9),0)</f>
        <v>0</v>
      </c>
      <c r="AC995" s="17">
        <f t="shared" si="108"/>
        <v>0.56666666666666665</v>
      </c>
    </row>
    <row r="996" spans="1:29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106"/>
        <v>0.52496810772501767</v>
      </c>
      <c r="G996" t="s">
        <v>14</v>
      </c>
      <c r="H996">
        <v>842</v>
      </c>
      <c r="I996" s="6">
        <f t="shared" si="10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109"/>
        <v>41929.208333333336</v>
      </c>
      <c r="O996" s="13">
        <f t="shared" si="110"/>
        <v>41935.208333333336</v>
      </c>
      <c r="P996" t="b">
        <v>0</v>
      </c>
      <c r="Q996" t="b">
        <v>1</v>
      </c>
      <c r="R996" t="s">
        <v>206</v>
      </c>
      <c r="S996" s="8" t="str">
        <f t="shared" si="107"/>
        <v>publishing</v>
      </c>
      <c r="T996" s="9" t="str">
        <f t="shared" si="111"/>
        <v>translations</v>
      </c>
      <c r="V996" s="17">
        <f>IF(G996="successful",IF(H996&gt;='Statistical Analysis'!$D$16,"Outlier",0),0)</f>
        <v>0</v>
      </c>
      <c r="W996" s="17">
        <f>IF(G996="failed",IF(H996&gt;='Statistical Analysis'!$E$16,"Outlier",0),0)</f>
        <v>0</v>
      </c>
      <c r="Y996" s="25">
        <f>IF(G996="successful",((H996-'Statistical Analysis'!$D$4)/'Statistical Analysis'!$D$9),0)</f>
        <v>0</v>
      </c>
      <c r="Z996" s="14">
        <f>IF(G996="failed",((H996-'Statistical Analysis'!$E$4)/'Statistical Analysis'!$E$9),0)</f>
        <v>0.26707097621362824</v>
      </c>
      <c r="AC996" s="17">
        <f t="shared" si="108"/>
        <v>0.2</v>
      </c>
    </row>
    <row r="997" spans="1:29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106"/>
        <v>1.5746762589928058</v>
      </c>
      <c r="G997" t="s">
        <v>20</v>
      </c>
      <c r="H997">
        <v>2043</v>
      </c>
      <c r="I997" s="6">
        <f t="shared" si="10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109"/>
        <v>43408.208333333328</v>
      </c>
      <c r="O997" s="13">
        <f t="shared" si="110"/>
        <v>43437.25</v>
      </c>
      <c r="P997" t="b">
        <v>0</v>
      </c>
      <c r="Q997" t="b">
        <v>1</v>
      </c>
      <c r="R997" t="s">
        <v>17</v>
      </c>
      <c r="S997" s="8" t="str">
        <f t="shared" si="107"/>
        <v>food</v>
      </c>
      <c r="T997" s="9" t="str">
        <f t="shared" si="111"/>
        <v>food trucks</v>
      </c>
      <c r="V997" s="17">
        <f>IF(G997="successful",IF(H997&gt;='Statistical Analysis'!$D$16,"Outlier",0),0)</f>
        <v>0</v>
      </c>
      <c r="W997" s="17">
        <f>IF(G997="failed",IF(H997&gt;='Statistical Analysis'!$E$16,"Outlier",0),0)</f>
        <v>0</v>
      </c>
      <c r="Y997" s="25">
        <f>IF(G997="successful",((H997-'Statistical Analysis'!$D$4)/'Statistical Analysis'!$D$9),0)</f>
        <v>0.94125077597246032</v>
      </c>
      <c r="Z997" s="14">
        <f>IF(G997="failed",((H997-'Statistical Analysis'!$E$4)/'Statistical Analysis'!$E$9),0)</f>
        <v>0</v>
      </c>
      <c r="AC997" s="17">
        <f t="shared" si="108"/>
        <v>0.96805555555571721</v>
      </c>
    </row>
    <row r="998" spans="1:29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106"/>
        <v>0.72939393939393937</v>
      </c>
      <c r="G998" t="s">
        <v>14</v>
      </c>
      <c r="H998">
        <v>112</v>
      </c>
      <c r="I998" s="6">
        <f t="shared" si="10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109"/>
        <v>41276.25</v>
      </c>
      <c r="O998" s="13">
        <f t="shared" si="110"/>
        <v>41306.25</v>
      </c>
      <c r="P998" t="b">
        <v>0</v>
      </c>
      <c r="Q998" t="b">
        <v>0</v>
      </c>
      <c r="R998" t="s">
        <v>33</v>
      </c>
      <c r="S998" s="8" t="str">
        <f t="shared" si="107"/>
        <v>theater</v>
      </c>
      <c r="T998" s="9" t="str">
        <f t="shared" si="111"/>
        <v>plays</v>
      </c>
      <c r="V998" s="17">
        <f>IF(G998="successful",IF(H998&gt;='Statistical Analysis'!$D$16,"Outlier",0),0)</f>
        <v>0</v>
      </c>
      <c r="W998" s="17">
        <f>IF(G998="failed",IF(H998&gt;='Statistical Analysis'!$E$16,"Outlier",0),0)</f>
        <v>0</v>
      </c>
      <c r="Y998" s="25">
        <f>IF(G998="successful",((H998-'Statistical Analysis'!$D$4)/'Statistical Analysis'!$D$9),0)</f>
        <v>0</v>
      </c>
      <c r="Z998" s="14">
        <f>IF(G998="failed",((H998-'Statistical Analysis'!$E$4)/'Statistical Analysis'!$E$9),0)</f>
        <v>-0.49335613577777065</v>
      </c>
      <c r="AC998" s="17">
        <f t="shared" si="108"/>
        <v>1</v>
      </c>
    </row>
    <row r="999" spans="1:29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106"/>
        <v>0.60565789473684206</v>
      </c>
      <c r="G999" t="s">
        <v>74</v>
      </c>
      <c r="H999">
        <v>139</v>
      </c>
      <c r="I999" s="6">
        <f t="shared" si="10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109"/>
        <v>41659.25</v>
      </c>
      <c r="O999" s="13">
        <f t="shared" si="110"/>
        <v>41664.25</v>
      </c>
      <c r="P999" t="b">
        <v>0</v>
      </c>
      <c r="Q999" t="b">
        <v>0</v>
      </c>
      <c r="R999" t="s">
        <v>33</v>
      </c>
      <c r="S999" s="8" t="str">
        <f t="shared" si="107"/>
        <v>theater</v>
      </c>
      <c r="T999" s="9" t="str">
        <f t="shared" si="111"/>
        <v>plays</v>
      </c>
      <c r="V999" s="17">
        <f>IF(G999="successful",IF(H999&gt;='Statistical Analysis'!$D$16,"Outlier",0),0)</f>
        <v>0</v>
      </c>
      <c r="W999" s="17">
        <f>IF(G999="failed",IF(H999&gt;='Statistical Analysis'!$E$16,"Outlier",0),0)</f>
        <v>0</v>
      </c>
      <c r="Y999" s="25">
        <f>IF(G999="successful",((H999-'Statistical Analysis'!$D$4)/'Statistical Analysis'!$D$9),0)</f>
        <v>0</v>
      </c>
      <c r="Z999" s="14">
        <f>IF(G999="failed",((H999-'Statistical Analysis'!$E$4)/'Statistical Analysis'!$E$9),0)</f>
        <v>0</v>
      </c>
      <c r="AC999" s="17">
        <f t="shared" si="108"/>
        <v>0.16666666666666666</v>
      </c>
    </row>
    <row r="1000" spans="1:29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106"/>
        <v>0.5679129129129129</v>
      </c>
      <c r="G1000" t="s">
        <v>14</v>
      </c>
      <c r="H1000">
        <v>374</v>
      </c>
      <c r="I1000" s="6">
        <f t="shared" si="10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109"/>
        <v>40220.25</v>
      </c>
      <c r="O1000" s="13">
        <f t="shared" si="110"/>
        <v>40234.25</v>
      </c>
      <c r="P1000" t="b">
        <v>0</v>
      </c>
      <c r="Q1000" t="b">
        <v>1</v>
      </c>
      <c r="R1000" t="s">
        <v>60</v>
      </c>
      <c r="S1000" s="8" t="str">
        <f t="shared" si="107"/>
        <v>music</v>
      </c>
      <c r="T1000" s="9" t="str">
        <f t="shared" si="111"/>
        <v>indie rock</v>
      </c>
      <c r="V1000" s="17">
        <f>IF(G1000="successful",IF(H1000&gt;='Statistical Analysis'!$D$16,"Outlier",0),0)</f>
        <v>0</v>
      </c>
      <c r="W1000" s="17">
        <f>IF(G1000="failed",IF(H1000&gt;='Statistical Analysis'!$E$16,"Outlier",0),0)</f>
        <v>0</v>
      </c>
      <c r="Y1000" s="25">
        <f>IF(G1000="successful",((H1000-'Statistical Analysis'!$D$4)/'Statistical Analysis'!$D$9),0)</f>
        <v>0</v>
      </c>
      <c r="Z1000" s="14">
        <f>IF(G1000="failed",((H1000-'Statistical Analysis'!$E$4)/'Statistical Analysis'!$E$9),0)</f>
        <v>-0.22043572024113156</v>
      </c>
      <c r="AC1000" s="17">
        <f t="shared" si="108"/>
        <v>0.46666666666666667</v>
      </c>
    </row>
    <row r="1001" spans="1:29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106"/>
        <v>0.56542754275427543</v>
      </c>
      <c r="G1001" t="s">
        <v>74</v>
      </c>
      <c r="H1001">
        <v>1122</v>
      </c>
      <c r="I1001" s="6">
        <f t="shared" si="10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109"/>
        <v>42550.208333333328</v>
      </c>
      <c r="O1001" s="13">
        <f t="shared" si="110"/>
        <v>42557.208333333328</v>
      </c>
      <c r="P1001" t="b">
        <v>0</v>
      </c>
      <c r="Q1001" t="b">
        <v>0</v>
      </c>
      <c r="R1001" t="s">
        <v>17</v>
      </c>
      <c r="S1001" s="8" t="str">
        <f t="shared" si="107"/>
        <v>food</v>
      </c>
      <c r="T1001" s="9" t="str">
        <f t="shared" si="111"/>
        <v>food trucks</v>
      </c>
      <c r="V1001" s="17">
        <f>IF(G1001="successful",IF(H1001&gt;='Statistical Analysis'!$D$16,"Outlier",0),0)</f>
        <v>0</v>
      </c>
      <c r="W1001" s="17">
        <f>IF(G1001="failed",IF(H1001&gt;='Statistical Analysis'!$E$16,"Outlier",0),0)</f>
        <v>0</v>
      </c>
      <c r="Y1001" s="25">
        <f>IF(G1001="successful",((H1001-'Statistical Analysis'!$D$4)/'Statistical Analysis'!$D$9),0)</f>
        <v>0</v>
      </c>
      <c r="Z1001" s="14">
        <f>IF(G1001="failed",((H1001-'Statistical Analysis'!$E$4)/'Statistical Analysis'!$E$9),0)</f>
        <v>0</v>
      </c>
      <c r="AC1001" s="17">
        <f t="shared" si="108"/>
        <v>0.23333333333333334</v>
      </c>
    </row>
  </sheetData>
  <autoFilter ref="A1:AC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F8696B"/>
        <color theme="9"/>
        <color theme="4"/>
      </colorScale>
    </cfRule>
  </conditionalFormatting>
  <conditionalFormatting sqref="G1:G1048576">
    <cfRule type="cellIs" dxfId="42" priority="6" operator="equal">
      <formula>"canceled"</formula>
    </cfRule>
    <cfRule type="cellIs" dxfId="41" priority="7" operator="equal">
      <formula>"live"</formula>
    </cfRule>
    <cfRule type="cellIs" dxfId="40" priority="8" operator="equal">
      <formula>"successful"</formula>
    </cfRule>
    <cfRule type="cellIs" dxfId="39" priority="9" operator="equal">
      <formula>"failed"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- Sub-Category</vt:lpstr>
      <vt:lpstr>Pivot Table - Category</vt:lpstr>
      <vt:lpstr>Pivot Table - Date Coversion</vt:lpstr>
      <vt:lpstr>Crowfunding Goal Analysis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Paul Samaniego</cp:lastModifiedBy>
  <dcterms:created xsi:type="dcterms:W3CDTF">2021-09-29T18:52:28Z</dcterms:created>
  <dcterms:modified xsi:type="dcterms:W3CDTF">2023-08-22T20:58:57Z</dcterms:modified>
</cp:coreProperties>
</file>