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Bootcamp\L1 Assignment\Completed Assignments\Excel-Challenge\"/>
    </mc:Choice>
  </mc:AlternateContent>
  <xr:revisionPtr revIDLastSave="0" documentId="8_{40F32DD2-DD2F-4464-A2EC-4E1D2D827A84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Crowdfunding" sheetId="1" r:id="rId1"/>
    <sheet name="Backer Analysis" sheetId="7" r:id="rId2"/>
    <sheet name="Goal Analysis" sheetId="6" r:id="rId3"/>
    <sheet name="Parent-Category Comparison" sheetId="2" r:id="rId4"/>
    <sheet name="Sub-Category Comparison" sheetId="3" r:id="rId5"/>
    <sheet name="Date Comparison" sheetId="5" r:id="rId6"/>
  </sheets>
  <definedNames>
    <definedName name="_xlnm._FilterDatabase" localSheetId="1" hidden="1">'Backer Analysis'!$D$1:$E$365</definedName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7" l="1"/>
  <c r="H8" i="7"/>
  <c r="I7" i="7"/>
  <c r="H7" i="7"/>
  <c r="H6" i="7" l="1"/>
  <c r="H5" i="7"/>
  <c r="H4" i="7"/>
  <c r="H3" i="7"/>
  <c r="I6" i="7"/>
  <c r="I5" i="7"/>
  <c r="I4" i="7"/>
  <c r="I3" i="7"/>
  <c r="I2" i="7"/>
  <c r="H2" i="7"/>
  <c r="O2" i="1"/>
  <c r="O3" i="1"/>
  <c r="O8" i="1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D13" i="6"/>
  <c r="C13" i="6"/>
  <c r="B13" i="6"/>
  <c r="B2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E3" i="6" l="1"/>
  <c r="F3" i="6" s="1"/>
  <c r="E2" i="6"/>
  <c r="F2" i="6" s="1"/>
  <c r="E13" i="6"/>
  <c r="H13" i="6" s="1"/>
  <c r="E12" i="6"/>
  <c r="F12" i="6" s="1"/>
  <c r="E10" i="6"/>
  <c r="G10" i="6" s="1"/>
  <c r="E9" i="6"/>
  <c r="F9" i="6" s="1"/>
  <c r="E8" i="6"/>
  <c r="H8" i="6" s="1"/>
  <c r="E7" i="6"/>
  <c r="F7" i="6" s="1"/>
  <c r="E6" i="6"/>
  <c r="H6" i="6" s="1"/>
  <c r="E5" i="6"/>
  <c r="F5" i="6" s="1"/>
  <c r="E4" i="6"/>
  <c r="F4" i="6" s="1"/>
  <c r="E11" i="6"/>
  <c r="F11" i="6" s="1"/>
  <c r="G3" i="6" l="1"/>
  <c r="F13" i="6"/>
  <c r="G8" i="6"/>
  <c r="F8" i="6"/>
  <c r="H12" i="6"/>
  <c r="G13" i="6"/>
  <c r="H3" i="6"/>
  <c r="G11" i="6"/>
  <c r="H5" i="6"/>
  <c r="H10" i="6"/>
  <c r="G5" i="6"/>
  <c r="G6" i="6"/>
  <c r="F10" i="6"/>
  <c r="H11" i="6"/>
  <c r="F6" i="6"/>
  <c r="H2" i="6"/>
  <c r="H4" i="6"/>
  <c r="H9" i="6"/>
  <c r="H7" i="6"/>
  <c r="G7" i="6"/>
  <c r="G4" i="6"/>
  <c r="G12" i="6"/>
  <c r="G9" i="6"/>
  <c r="G2" i="6"/>
</calcChain>
</file>

<file path=xl/sharedStrings.xml><?xml version="1.0" encoding="utf-8"?>
<sst xmlns="http://schemas.openxmlformats.org/spreadsheetml/2006/main" count="7063" uniqueCount="2115">
  <si>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</si>
  <si>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</si>
  <si>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</si>
  <si>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</si>
  <si>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</si>
  <si>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</si>
  <si>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</si>
  <si>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</si>
  <si>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</si>
  <si>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</si>
  <si>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</si>
  <si>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</si>
  <si>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</si>
  <si>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</si>
  <si>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</si>
  <si>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</si>
  <si>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</si>
  <si>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</si>
  <si>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</si>
  <si>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</si>
  <si>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</si>
  <si>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</si>
  <si>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</si>
  <si>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</si>
  <si>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</si>
  <si>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</si>
  <si>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</si>
  <si>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</si>
  <si>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</si>
  <si>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</si>
  <si>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</si>
  <si>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</si>
  <si>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</si>
  <si>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</si>
  <si>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</si>
  <si>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</si>
  <si>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</si>
  <si>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</si>
  <si>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</si>
  <si>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</si>
  <si>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</si>
  <si>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</si>
  <si>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</si>
  <si>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</si>
  <si>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</si>
  <si>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</si>
  <si>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</si>
  <si>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</si>
  <si>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</si>
  <si>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</si>
  <si>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</si>
  <si>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</si>
  <si>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</si>
  <si>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</si>
  <si>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</si>
  <si>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</si>
  <si>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</si>
  <si>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</si>
  <si>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</si>
  <si>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</si>
  <si>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</si>
  <si>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</si>
  <si>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</si>
  <si>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</si>
  <si>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</si>
  <si>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</si>
  <si>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</si>
  <si>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</si>
  <si>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</si>
  <si>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</si>
  <si>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</si>
  <si>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</si>
  <si>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</si>
  <si>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</si>
  <si>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</si>
  <si>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</si>
  <si>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</si>
  <si>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</si>
  <si>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</si>
  <si>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</si>
  <si>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</si>
  <si>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</si>
  <si>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</si>
  <si>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</si>
  <si>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</si>
  <si>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</si>
  <si>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</si>
  <si>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</si>
  <si>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</si>
  <si>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</si>
  <si>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</si>
  <si>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</si>
  <si>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</si>
  <si>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</si>
  <si>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</si>
  <si>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</si>
  <si>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</si>
  <si>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</si>
  <si>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</si>
  <si>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</si>
  <si>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</si>
  <si>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</si>
  <si>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</si>
  <si>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</si>
  <si>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</si>
  <si>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</si>
  <si>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</si>
  <si>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</si>
  <si>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</si>
  <si>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</si>
  <si>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</si>
  <si>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</si>
  <si>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</si>
  <si>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</si>
  <si>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</si>
  <si>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</si>
  <si>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</si>
  <si>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</si>
  <si>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</si>
  <si>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</si>
  <si>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</si>
  <si>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</si>
  <si>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</si>
  <si>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</si>
  <si>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</si>
  <si>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</si>
  <si>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</si>
  <si>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</si>
  <si>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</si>
  <si>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</si>
  <si>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</si>
  <si>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</si>
  <si>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</si>
  <si>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</si>
  <si>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</si>
  <si>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</si>
  <si>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</si>
  <si>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</si>
  <si>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</si>
  <si>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</si>
  <si>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</si>
  <si>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</si>
  <si>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</si>
  <si>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</si>
  <si>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</si>
  <si>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</si>
  <si>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</si>
  <si>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</si>
  <si>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</si>
  <si>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</si>
  <si>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</si>
  <si>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</si>
  <si>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</si>
  <si>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</si>
  <si>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</si>
  <si>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</si>
  <si>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</si>
  <si>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</si>
  <si>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</si>
  <si>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</si>
  <si>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</si>
  <si>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</si>
  <si>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</si>
  <si>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</si>
  <si>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</si>
  <si>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</si>
  <si>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</si>
  <si>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</si>
  <si>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</si>
  <si>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</si>
  <si>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</si>
  <si>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</si>
  <si>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</si>
  <si>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</si>
  <si>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</si>
  <si>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</si>
  <si>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</si>
  <si>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</si>
  <si>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</si>
  <si>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</si>
  <si>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</si>
  <si>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</si>
  <si>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</si>
  <si>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</si>
  <si>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</si>
  <si>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</si>
  <si>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</si>
  <si>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</si>
  <si>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</si>
  <si>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</si>
  <si>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</si>
  <si>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</si>
  <si>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</si>
  <si>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</si>
  <si>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</si>
  <si>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</si>
  <si>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</si>
  <si>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</si>
  <si>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</si>
  <si>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</si>
  <si>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</si>
  <si>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</si>
  <si>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</si>
  <si>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</si>
  <si>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</si>
  <si>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</si>
  <si>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</si>
  <si>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</si>
  <si>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</si>
  <si>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</si>
  <si>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</si>
  <si>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</si>
  <si>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</si>
  <si>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</si>
  <si>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</si>
  <si>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</si>
  <si>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</si>
  <si>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</si>
  <si>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</si>
  <si>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</si>
  <si>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</si>
  <si>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</si>
  <si>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</si>
  <si>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</si>
  <si>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</si>
  <si>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</si>
  <si>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</si>
  <si>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</si>
  <si>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</si>
  <si>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</si>
  <si>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</si>
  <si>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</si>
  <si>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</si>
  <si>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</si>
  <si>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</si>
  <si>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</si>
  <si>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</si>
  <si>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</si>
  <si>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</si>
  <si>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</si>
  <si>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</si>
  <si>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</si>
  <si>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</si>
  <si>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</si>
  <si>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</si>
  <si>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</si>
  <si>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</si>
  <si>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</si>
  <si>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</si>
  <si>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</si>
  <si>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</si>
  <si>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</si>
  <si>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</si>
  <si>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</si>
  <si>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</si>
  <si>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</si>
  <si>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</si>
  <si>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</si>
  <si>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</si>
  <si>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</si>
  <si>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</si>
  <si>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</si>
  <si>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</si>
  <si>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</si>
  <si>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</si>
  <si>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</si>
  <si>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</si>
  <si>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</si>
  <si>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</si>
  <si>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</si>
  <si>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</si>
  <si>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</si>
  <si>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</si>
  <si>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</si>
  <si>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</si>
  <si>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</si>
  <si>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</si>
  <si>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</si>
  <si>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</si>
  <si>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</si>
  <si>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</si>
  <si>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</si>
  <si>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</si>
  <si>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</si>
  <si>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</si>
  <si>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</si>
  <si>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</si>
  <si>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</si>
  <si>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</si>
  <si>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</si>
  <si>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</si>
  <si>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</si>
  <si>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</si>
  <si>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</si>
  <si>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</si>
  <si>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</si>
  <si>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</si>
  <si>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</si>
  <si>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</si>
  <si>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</si>
  <si>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</si>
  <si>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</si>
  <si>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</si>
  <si>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</si>
  <si>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</si>
  <si>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</si>
  <si>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</si>
  <si>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</si>
  <si>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</si>
  <si>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</si>
  <si>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</si>
  <si>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</si>
  <si>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</si>
  <si>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</si>
  <si>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</si>
  <si>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</si>
  <si>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</si>
  <si>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</si>
  <si>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</si>
  <si>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</si>
  <si>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</si>
  <si>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</si>
  <si>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</si>
  <si>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</si>
  <si>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</si>
  <si>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</si>
  <si>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</si>
  <si>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</si>
  <si>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</si>
  <si>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</si>
  <si>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</si>
  <si>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</si>
  <si>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</si>
  <si>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</si>
  <si>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</si>
  <si>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</si>
  <si>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</si>
  <si>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</si>
  <si>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</si>
  <si>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</si>
  <si>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</si>
  <si>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</si>
  <si>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</si>
  <si>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</si>
  <si>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</si>
  <si>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</si>
  <si>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</si>
  <si>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</si>
  <si>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</si>
  <si>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</si>
  <si>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</si>
  <si>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</si>
  <si>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</si>
  <si>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</si>
  <si>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</si>
  <si>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</si>
  <si>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</si>
  <si>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</si>
  <si>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</si>
  <si>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</si>
  <si>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</si>
  <si>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</si>
  <si>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</si>
  <si>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</si>
  <si>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</si>
  <si>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</si>
  <si>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</si>
  <si>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</si>
  <si>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</si>
  <si>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</si>
  <si>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</si>
  <si>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</si>
  <si>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</si>
  <si>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</si>
  <si>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</si>
  <si>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</si>
  <si>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</si>
  <si>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</si>
  <si>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</si>
  <si>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</si>
  <si>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</si>
  <si>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</si>
  <si>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</si>
  <si>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</si>
  <si>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</si>
  <si>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</si>
  <si>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</si>
  <si>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</si>
  <si>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</si>
  <si>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</si>
  <si>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</si>
  <si>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</si>
  <si>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</si>
  <si>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</si>
  <si>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</si>
  <si>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</si>
  <si>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</si>
  <si>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</si>
  <si>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</si>
  <si>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</si>
  <si>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</si>
  <si>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</si>
  <si>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</si>
  <si>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</si>
  <si>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</si>
  <si>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</si>
  <si>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</si>
  <si>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</si>
  <si>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</si>
  <si>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</si>
  <si>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</si>
  <si>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</si>
  <si>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</si>
  <si>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</si>
  <si>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</si>
  <si>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</si>
  <si>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</si>
  <si>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</si>
  <si>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</si>
  <si>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</si>
  <si>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</si>
  <si>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</si>
  <si>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</si>
  <si>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</si>
  <si>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</si>
  <si>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</si>
  <si>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</si>
  <si>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</si>
  <si>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</si>
  <si>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</si>
  <si>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</si>
  <si>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</si>
  <si>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</si>
  <si>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</si>
  <si>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</si>
  <si>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</si>
  <si>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</si>
  <si>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</si>
  <si>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</si>
  <si>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</si>
  <si>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</si>
  <si>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</si>
  <si>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</si>
  <si>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</si>
  <si>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</si>
  <si>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</si>
  <si>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</si>
  <si>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</si>
  <si>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</si>
  <si>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</si>
  <si>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</si>
  <si>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</si>
  <si>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</si>
  <si>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</si>
  <si>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</si>
  <si>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</si>
  <si>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</si>
  <si>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</si>
  <si>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</si>
  <si>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</si>
  <si>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</si>
  <si>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</si>
  <si>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</si>
  <si>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</si>
  <si>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</si>
  <si>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</si>
  <si>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</si>
  <si>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</si>
  <si>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</si>
  <si>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</si>
  <si>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</si>
  <si>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</si>
  <si>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</si>
  <si>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</si>
  <si>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</si>
  <si>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</si>
  <si>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</si>
  <si>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</si>
  <si>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</si>
  <si>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</si>
  <si>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</si>
  <si>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</si>
  <si>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</si>
  <si>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</si>
  <si>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</si>
  <si>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</si>
  <si>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</si>
  <si>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</si>
  <si>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</si>
  <si>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</si>
  <si>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</si>
  <si>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</si>
  <si>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</si>
  <si>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</si>
  <si>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</si>
  <si>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</si>
  <si>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</si>
  <si>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</si>
  <si>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</si>
  <si>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</si>
  <si>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</si>
  <si>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</si>
  <si>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</si>
  <si>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</si>
  <si>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</si>
  <si>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</si>
  <si>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</si>
  <si>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</si>
  <si>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</si>
  <si>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</si>
  <si>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</si>
  <si>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</si>
  <si>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</si>
  <si>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</si>
  <si>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</si>
  <si>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</si>
  <si>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</si>
  <si>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</si>
  <si>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</si>
  <si>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</si>
  <si>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</si>
  <si>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</si>
  <si>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</si>
  <si>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</si>
  <si>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</si>
  <si>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</si>
  <si>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</si>
  <si>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</si>
  <si>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</si>
  <si>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</si>
  <si>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</si>
  <si>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</si>
  <si>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</si>
  <si>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</si>
  <si>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</si>
  <si>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</si>
  <si>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</si>
  <si>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</si>
  <si>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</si>
  <si>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</si>
  <si>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</si>
  <si>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</si>
  <si>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</si>
  <si>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</si>
  <si>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</si>
  <si>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</si>
  <si>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</si>
  <si>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</si>
  <si>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</si>
  <si>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</si>
  <si>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</si>
  <si>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</si>
  <si>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</si>
  <si>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</si>
  <si>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</si>
  <si>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</si>
  <si>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</si>
  <si>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</si>
  <si>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</si>
  <si>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</si>
  <si>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</si>
  <si>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</si>
  <si>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</si>
  <si>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</si>
  <si>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</si>
  <si>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</si>
  <si>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</si>
  <si>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</si>
  <si>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</si>
  <si>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</si>
  <si>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</si>
  <si>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</si>
  <si>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</si>
  <si>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</si>
  <si>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</si>
  <si>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</si>
  <si>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</si>
  <si>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</si>
  <si>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</si>
  <si>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</si>
  <si>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</si>
  <si>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</si>
  <si>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</si>
  <si>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</si>
  <si>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</si>
  <si>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</si>
  <si>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</si>
  <si>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</si>
  <si>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</si>
  <si>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</si>
  <si>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</si>
  <si>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</si>
  <si>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</si>
  <si>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</si>
  <si>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</si>
  <si>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</si>
  <si>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</si>
  <si>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</si>
  <si>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</si>
  <si>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</si>
  <si>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</si>
  <si>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</si>
  <si>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</si>
  <si>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</si>
  <si>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</si>
  <si>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</si>
  <si>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</si>
  <si>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</si>
  <si>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</si>
  <si>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</si>
  <si>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</si>
  <si>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</si>
  <si>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</si>
  <si>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</si>
  <si>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</si>
  <si>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</si>
  <si>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</si>
  <si>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</si>
  <si>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</si>
  <si>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</si>
  <si>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</si>
  <si>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</si>
  <si>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</si>
  <si>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</si>
  <si>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</si>
  <si>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</si>
  <si>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</si>
  <si>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</si>
  <si>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</si>
  <si>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</si>
  <si>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</si>
  <si>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</si>
  <si>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</si>
  <si>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</si>
  <si>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</si>
  <si>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</si>
  <si>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</si>
  <si>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</si>
  <si>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</si>
  <si>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</si>
  <si>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</si>
  <si>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</si>
  <si>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</si>
  <si>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</si>
  <si>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</si>
  <si>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</si>
  <si>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</si>
  <si>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</si>
  <si>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</si>
  <si>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</si>
  <si>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</si>
  <si>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</si>
  <si>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</si>
  <si>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</si>
  <si>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</si>
  <si>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</si>
  <si>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</si>
  <si>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</si>
  <si>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</si>
  <si>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</si>
  <si>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</si>
  <si>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</si>
  <si>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</si>
  <si>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</si>
  <si>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</si>
  <si>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</si>
  <si>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</si>
  <si>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</si>
  <si>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</si>
  <si>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</si>
  <si>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</si>
  <si>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</si>
  <si>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</si>
  <si>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</si>
  <si>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</si>
  <si>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</si>
  <si>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</si>
  <si>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</si>
  <si>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</si>
  <si>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</si>
  <si>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</si>
  <si>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</si>
  <si>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</si>
  <si>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</si>
  <si>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</si>
  <si>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</si>
  <si>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</si>
  <si>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</si>
  <si>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</si>
  <si>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</si>
  <si>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</si>
  <si>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</si>
  <si>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</si>
  <si>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</si>
  <si>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</si>
  <si>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</si>
  <si>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</si>
  <si>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</si>
  <si>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</si>
  <si>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</si>
  <si>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</si>
  <si>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</si>
  <si>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</si>
  <si>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</si>
  <si>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</si>
  <si>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</si>
  <si>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</si>
  <si>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</si>
  <si>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</si>
  <si>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</si>
  <si>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</si>
  <si>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</si>
  <si>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</si>
  <si>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</si>
  <si>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</si>
  <si>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</si>
  <si>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</si>
  <si>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</si>
  <si>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</si>
  <si>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</si>
  <si>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</si>
  <si>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</si>
  <si>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</si>
  <si>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</si>
  <si>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</si>
  <si>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</si>
  <si>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</si>
  <si>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</si>
  <si>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</si>
  <si>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</si>
  <si>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</si>
  <si>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</si>
  <si>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</si>
  <si>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</si>
  <si>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</si>
  <si>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</si>
  <si>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</si>
  <si>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</si>
  <si>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</si>
  <si>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</si>
  <si>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</si>
  <si>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</si>
  <si>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</si>
  <si>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</si>
  <si>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</si>
  <si>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</si>
  <si>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</si>
  <si>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</si>
  <si>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</si>
  <si>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</si>
  <si>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</si>
  <si>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</si>
  <si>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</si>
  <si>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</si>
  <si>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</si>
  <si>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</si>
  <si>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</si>
  <si>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</si>
  <si>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</si>
  <si>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</si>
  <si>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</si>
  <si>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</si>
  <si>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</si>
  <si>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</si>
  <si>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</si>
  <si>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</si>
  <si>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</si>
  <si>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</si>
  <si>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</si>
  <si>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</si>
  <si>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</si>
  <si>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</si>
  <si>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</si>
  <si>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</si>
  <si>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</si>
  <si>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</si>
  <si>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</si>
  <si>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</si>
  <si>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</si>
  <si>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</si>
  <si>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</si>
  <si>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</si>
  <si>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</si>
  <si>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</si>
  <si>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</si>
  <si>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</si>
  <si>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</si>
  <si>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</si>
  <si>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</si>
  <si>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</si>
  <si>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</si>
  <si>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</si>
  <si>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</si>
  <si>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</si>
  <si>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</si>
  <si>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</si>
  <si>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</si>
  <si>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</si>
  <si>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</si>
  <si>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</si>
  <si>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</si>
  <si>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</si>
  <si>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</si>
  <si>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</si>
  <si>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</si>
  <si>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</si>
  <si>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</si>
  <si>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</si>
  <si>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</si>
  <si>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</si>
  <si>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</si>
  <si>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</si>
  <si>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</si>
  <si>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</si>
  <si>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</si>
  <si>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</si>
  <si>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</si>
  <si>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</si>
  <si>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</si>
  <si>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</si>
  <si>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</si>
  <si>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</si>
  <si>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</si>
  <si>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</si>
  <si>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</si>
  <si>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</si>
  <si>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</si>
  <si>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</si>
  <si>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</si>
  <si>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</si>
  <si>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</si>
  <si>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</si>
  <si>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</si>
  <si>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</si>
  <si>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</si>
  <si>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</si>
  <si>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</si>
  <si>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</si>
  <si>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</si>
  <si>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</si>
  <si>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</si>
  <si>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</si>
  <si>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</si>
  <si>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</si>
  <si>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</si>
  <si>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</si>
  <si>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</si>
  <si>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</si>
  <si>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</si>
  <si>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</si>
  <si>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</si>
  <si>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</si>
  <si>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</si>
  <si>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</si>
  <si>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</si>
  <si>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</si>
  <si>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</si>
  <si>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</si>
  <si>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</si>
  <si>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</si>
  <si>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</si>
  <si>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</si>
  <si>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</si>
  <si>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</si>
  <si>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</si>
  <si>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</si>
  <si>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</si>
  <si>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</si>
  <si>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</si>
  <si>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</si>
  <si>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</si>
  <si>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</si>
  <si>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</si>
  <si>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</si>
  <si>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</si>
  <si>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</si>
  <si>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</si>
  <si>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</si>
  <si>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</si>
  <si>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</si>
  <si>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</si>
  <si>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</si>
  <si>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</si>
  <si>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</si>
  <si>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</si>
  <si>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</si>
  <si>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</si>
  <si>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</si>
  <si>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</si>
  <si>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</si>
  <si>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</si>
  <si>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</si>
  <si>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</si>
  <si>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</si>
  <si>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</si>
  <si>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</si>
  <si>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</si>
  <si>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</si>
  <si>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</si>
  <si>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</si>
  <si>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</si>
  <si>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</si>
  <si>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</si>
  <si>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</si>
  <si>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</si>
  <si>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</si>
  <si>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</si>
  <si>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</si>
  <si>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</si>
  <si>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</si>
  <si>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</si>
  <si>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</si>
  <si>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</si>
  <si>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</si>
  <si>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</si>
  <si>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</si>
  <si>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</si>
  <si>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</si>
  <si>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</si>
  <si>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</si>
  <si>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</si>
  <si>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</si>
  <si>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</si>
  <si>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</si>
  <si>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</si>
  <si>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</si>
  <si>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</si>
  <si>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</si>
  <si>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</si>
  <si>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</si>
  <si>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</si>
  <si>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</si>
  <si>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</si>
  <si>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</si>
  <si>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</si>
  <si>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</si>
  <si>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</si>
  <si>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</si>
  <si>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</si>
  <si>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</si>
  <si>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</si>
  <si>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</si>
  <si>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</si>
  <si>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</si>
  <si>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</si>
  <si>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</si>
  <si>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</si>
  <si>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</si>
  <si>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</si>
  <si>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</si>
  <si>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</si>
  <si>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</si>
  <si>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</si>
  <si>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</si>
  <si>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</si>
  <si>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</si>
  <si>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</si>
  <si>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</si>
  <si>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</si>
  <si>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</si>
  <si>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</si>
  <si>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</si>
  <si>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</si>
  <si>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</si>
  <si>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</si>
  <si>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</si>
  <si>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</si>
  <si>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</si>
  <si>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</si>
  <si>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</si>
  <si>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</si>
  <si>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</si>
  <si>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</si>
  <si>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</si>
  <si>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</si>
  <si>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</si>
  <si>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</si>
  <si>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</si>
  <si>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</si>
  <si>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</si>
  <si>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</si>
  <si>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</si>
  <si>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</si>
  <si>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</si>
  <si>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</si>
  <si>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</si>
  <si>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</si>
  <si>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</si>
  <si>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</si>
  <si>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</si>
  <si>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</si>
  <si>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</si>
  <si>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</si>
  <si>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</si>
  <si>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</si>
  <si>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</si>
  <si>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</si>
  <si>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</si>
  <si>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</si>
  <si>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</si>
  <si>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</si>
  <si>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</si>
  <si>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</si>
  <si>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</si>
  <si>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</si>
  <si>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</si>
  <si>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</si>
  <si>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</si>
  <si>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</si>
  <si>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</si>
  <si>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</si>
  <si>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</si>
  <si>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</si>
  <si>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</si>
  <si>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</si>
  <si>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</si>
  <si>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</si>
  <si>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</si>
  <si>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</si>
  <si>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</si>
  <si>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</si>
  <si>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</si>
  <si>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</si>
  <si>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</si>
  <si>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</si>
  <si>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</si>
  <si>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</si>
  <si>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</si>
  <si>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</si>
  <si>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</si>
  <si>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</si>
  <si>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</si>
  <si>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</si>
  <si>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</si>
  <si>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</si>
  <si>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</si>
  <si>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</si>
  <si>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</si>
  <si>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</si>
  <si>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</si>
  <si>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</si>
  <si>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</si>
  <si>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</si>
  <si>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</si>
  <si>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</si>
  <si>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</si>
  <si>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</si>
  <si>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</si>
  <si>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</si>
  <si>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</si>
  <si>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</si>
  <si>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</si>
  <si>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</si>
  <si>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</si>
  <si>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</si>
  <si>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</si>
  <si>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</si>
  <si>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</si>
  <si>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</si>
  <si>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</si>
  <si>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</si>
  <si>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</si>
  <si>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</si>
  <si>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</si>
  <si>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</si>
  <si>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</si>
  <si>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</si>
  <si>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</si>
  <si>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</si>
  <si>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</si>
  <si>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</si>
  <si>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</si>
  <si>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</si>
  <si>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</si>
  <si>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</si>
  <si>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</si>
  <si>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</si>
  <si>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</si>
  <si>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</si>
  <si>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</si>
  <si>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</si>
  <si>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</si>
  <si>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</si>
  <si>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</si>
  <si>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</si>
  <si>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</si>
  <si>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</si>
  <si>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</si>
  <si>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</si>
  <si>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</si>
  <si>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</si>
  <si>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</si>
  <si>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</si>
  <si>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</si>
  <si>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</si>
  <si>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</si>
  <si>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</si>
  <si>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</si>
  <si>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</si>
  <si>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</si>
  <si>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</si>
  <si>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</si>
  <si>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</si>
  <si>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</si>
  <si>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</si>
  <si>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</si>
  <si>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</si>
  <si>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</si>
  <si>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</si>
  <si>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</si>
  <si>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</si>
  <si>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</si>
  <si>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</si>
  <si>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</si>
  <si>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</si>
  <si>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</si>
  <si>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</si>
  <si>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</si>
  <si>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</si>
  <si>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</si>
  <si>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</si>
  <si>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</si>
  <si>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</si>
  <si>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</si>
  <si>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</si>
  <si>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</si>
  <si>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</si>
  <si>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</si>
  <si>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</si>
  <si>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</si>
  <si>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</si>
  <si>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</si>
  <si>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</si>
  <si>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</si>
  <si>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</si>
  <si>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</si>
  <si>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</si>
  <si>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</si>
  <si>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</si>
  <si>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</si>
  <si>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</si>
  <si>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</si>
  <si>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</si>
  <si>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</si>
  <si>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</si>
  <si>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</si>
  <si>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</si>
  <si>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</si>
  <si>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</si>
  <si>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</si>
  <si>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</si>
  <si>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</si>
  <si>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</si>
  <si>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</si>
  <si>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</si>
  <si>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</si>
  <si>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</si>
  <si>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</si>
  <si>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</si>
  <si>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</si>
  <si>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</si>
  <si>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</si>
  <si>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</si>
  <si>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</si>
  <si>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</si>
  <si>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</si>
  <si>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</si>
  <si>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</si>
  <si>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</si>
  <si>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</si>
  <si>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</si>
  <si>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</si>
  <si>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</si>
  <si>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</si>
  <si>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</si>
  <si>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</si>
  <si>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</si>
  <si>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</si>
  <si>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</si>
  <si>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</si>
  <si>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</si>
  <si>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</si>
  <si>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</si>
  <si>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</si>
  <si>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</si>
  <si>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</si>
  <si>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</si>
  <si>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</si>
  <si>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</si>
  <si>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</si>
  <si>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</si>
  <si>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</si>
  <si>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</si>
  <si>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</si>
  <si>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</si>
  <si>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</si>
  <si>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</si>
  <si>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</si>
  <si>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</si>
  <si>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</si>
  <si>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</si>
  <si>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</si>
  <si>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</si>
  <si>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</si>
  <si>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</si>
  <si>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</si>
  <si>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</si>
  <si>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</si>
  <si>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</si>
  <si>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</si>
  <si>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</si>
  <si>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</si>
  <si>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</si>
  <si>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</si>
  <si>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</si>
  <si>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</si>
  <si>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</si>
  <si>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</si>
  <si>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</si>
  <si>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</si>
  <si>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</si>
  <si>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</si>
  <si>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</si>
  <si>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</si>
  <si>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</si>
  <si>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</si>
  <si>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</si>
  <si>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</si>
  <si>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</si>
  <si>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</si>
  <si>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</si>
  <si>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</si>
  <si>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</si>
  <si>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</si>
  <si>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</si>
  <si>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</si>
  <si>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</si>
  <si>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</si>
  <si>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</si>
  <si>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</si>
  <si>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</si>
  <si>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</si>
  <si>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</si>
  <si>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</si>
  <si>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</si>
  <si>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</si>
  <si>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</si>
  <si>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</si>
  <si>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</si>
  <si>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</si>
  <si>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</si>
  <si>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</si>
  <si>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</si>
  <si>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</si>
  <si>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</si>
  <si>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</si>
  <si>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</si>
  <si>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</si>
  <si>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</si>
  <si>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</si>
  <si>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</si>
  <si>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</si>
  <si>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</si>
  <si>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</si>
  <si>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</si>
  <si>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</si>
  <si>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</si>
  <si>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</si>
  <si>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</si>
  <si>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</si>
  <si>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</si>
  <si>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</si>
  <si>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</si>
  <si>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</si>
  <si>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</si>
  <si>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</si>
  <si>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</si>
  <si>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</si>
  <si>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</si>
  <si>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</si>
  <si>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</si>
  <si>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</si>
  <si>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</si>
  <si>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</si>
  <si>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</si>
  <si>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</si>
  <si>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</si>
  <si>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</si>
  <si>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</si>
  <si>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</si>
  <si>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</si>
  <si>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</si>
  <si>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</si>
  <si>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</si>
  <si>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</si>
  <si>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</si>
  <si>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</si>
  <si>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</si>
  <si>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</si>
  <si>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</si>
  <si>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</si>
  <si>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</si>
  <si>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</si>
  <si>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</si>
  <si>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</si>
  <si>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</si>
  <si>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</si>
  <si>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</si>
  <si>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</si>
  <si>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</si>
  <si>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</si>
  <si>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</si>
  <si>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</si>
  <si>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</si>
  <si>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</si>
  <si>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</si>
  <si>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</si>
  <si>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</si>
  <si>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</si>
  <si>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</si>
  <si>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</si>
  <si>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</si>
  <si>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</si>
  <si>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</si>
  <si>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</si>
  <si>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</si>
  <si>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</si>
  <si>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</si>
  <si>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</si>
  <si>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</si>
  <si>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</si>
  <si>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</si>
  <si>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</si>
  <si>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</si>
  <si>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</si>
  <si>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</si>
  <si>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</si>
  <si>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</si>
  <si>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</si>
  <si>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</si>
  <si>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</si>
  <si>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</si>
  <si>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</si>
  <si>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</si>
  <si>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</si>
  <si>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</si>
  <si>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</si>
  <si>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</si>
  <si>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</si>
  <si>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</si>
  <si>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</si>
  <si>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</si>
  <si>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</si>
  <si>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</si>
  <si>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</si>
  <si>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</si>
  <si>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</si>
  <si>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</si>
  <si>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</si>
  <si>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</si>
  <si>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</si>
  <si>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</si>
  <si>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</si>
  <si>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</si>
  <si>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</si>
  <si>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</si>
  <si>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</si>
  <si>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</si>
  <si>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</si>
  <si>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</si>
  <si>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</si>
  <si>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</si>
  <si>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</si>
  <si>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</si>
  <si>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</si>
  <si>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</si>
  <si>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</si>
  <si>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</si>
  <si>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</si>
  <si>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</si>
  <si>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</si>
  <si>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</si>
  <si>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</si>
  <si>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</si>
  <si>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</si>
  <si>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</si>
  <si>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</si>
  <si>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</si>
  <si>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</si>
  <si>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</si>
  <si>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</si>
  <si>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</si>
  <si>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</si>
  <si>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</si>
  <si>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</si>
  <si>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</si>
  <si>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</si>
  <si>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</si>
  <si>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</si>
  <si>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</si>
  <si>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</si>
  <si>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</si>
  <si>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</si>
  <si>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</si>
  <si>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</si>
  <si>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</si>
  <si>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</si>
  <si>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</si>
  <si>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</si>
  <si>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</si>
  <si>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</si>
  <si>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</si>
  <si>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</si>
  <si>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</si>
  <si>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</si>
  <si>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</si>
  <si>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</si>
  <si>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</si>
  <si>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</si>
  <si>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</si>
  <si>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</si>
  <si>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</si>
  <si>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</si>
  <si>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</si>
  <si>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</si>
  <si>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</si>
  <si>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</si>
  <si>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</si>
  <si>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</si>
  <si>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</si>
  <si>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</si>
  <si>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</si>
  <si>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</si>
  <si>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</si>
  <si>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</si>
  <si>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</si>
  <si>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</si>
  <si>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</si>
  <si>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</si>
  <si>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</si>
  <si>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</si>
  <si>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</si>
  <si>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</si>
  <si>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</si>
  <si>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</si>
  <si>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</si>
  <si>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</si>
  <si>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</si>
  <si>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</si>
  <si>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</si>
  <si>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</si>
  <si>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</si>
  <si>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</si>
  <si>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</si>
  <si>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</si>
  <si>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</si>
  <si>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</si>
  <si>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</si>
  <si>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</si>
  <si>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</si>
  <si>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</si>
  <si>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</si>
  <si>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</si>
  <si>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</si>
  <si>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</si>
  <si>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</si>
  <si>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</si>
  <si>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</si>
  <si>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</si>
  <si>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</si>
  <si>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</si>
  <si>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</si>
  <si>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</si>
  <si>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</si>
  <si>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</si>
  <si>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</si>
  <si>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</si>
  <si>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</si>
  <si>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</si>
  <si>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</si>
  <si>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</si>
  <si>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</si>
  <si>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</si>
  <si>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</si>
  <si>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</si>
  <si>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</si>
  <si>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</si>
  <si>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</si>
  <si>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</si>
  <si>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</si>
  <si>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</si>
  <si>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</si>
  <si>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</si>
  <si>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</si>
  <si>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</si>
  <si>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</si>
  <si>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</si>
  <si>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</si>
  <si>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</si>
  <si>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</si>
  <si>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</si>
  <si>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</si>
  <si>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</si>
  <si>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</si>
  <si>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</si>
  <si>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</si>
  <si>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</si>
  <si>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</si>
  <si>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</si>
  <si>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</si>
  <si>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</si>
  <si>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</si>
  <si>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</si>
  <si>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</si>
  <si>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</si>
  <si>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</si>
  <si>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</si>
  <si>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</si>
  <si>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</si>
  <si>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</si>
  <si>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</si>
  <si>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</si>
  <si>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</si>
  <si>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</si>
  <si>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</si>
  <si>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</si>
  <si>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</si>
  <si>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</si>
  <si>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</si>
  <si>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</si>
  <si>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</si>
  <si>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</si>
  <si>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</si>
  <si>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</si>
  <si>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</si>
  <si>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</si>
  <si>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</si>
  <si>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</si>
  <si>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</si>
  <si>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</si>
  <si>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</si>
  <si>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</si>
  <si>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</si>
  <si>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</si>
  <si>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</si>
  <si>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</si>
  <si>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</si>
  <si>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</si>
  <si>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</si>
  <si>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</si>
  <si>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</si>
  <si>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</si>
  <si>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</si>
  <si>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</si>
  <si>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</si>
  <si>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</si>
  <si>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</si>
  <si>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</si>
  <si>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</si>
  <si>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</si>
  <si>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</si>
  <si>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</si>
  <si>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</si>
  <si>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</si>
  <si>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</si>
  <si>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</si>
  <si>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</si>
  <si>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</si>
  <si>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</si>
  <si>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</si>
  <si>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</si>
  <si>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</si>
  <si>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</si>
  <si>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</si>
  <si>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</si>
  <si>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</si>
  <si>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</si>
  <si>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</si>
  <si>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</si>
  <si>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</si>
  <si>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</si>
  <si>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</si>
  <si>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</si>
  <si>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</si>
  <si>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</si>
  <si>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</si>
  <si>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</si>
  <si>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</si>
  <si>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</si>
  <si>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</si>
  <si>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</si>
  <si>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</si>
  <si>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</si>
  <si>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</si>
  <si>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</si>
  <si>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</si>
  <si>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</si>
  <si>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</si>
  <si>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</si>
  <si>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</si>
  <si>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</si>
  <si>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</si>
  <si>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</si>
  <si>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</si>
  <si>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</si>
  <si>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</si>
  <si>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</si>
  <si>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</si>
  <si>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</si>
  <si>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</si>
  <si>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</si>
  <si>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</si>
  <si>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</si>
  <si>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</si>
  <si>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</si>
  <si>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</si>
  <si>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</si>
  <si>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</si>
  <si>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</si>
  <si>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</si>
  <si>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</si>
  <si>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</si>
  <si>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</si>
  <si>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</si>
  <si>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</si>
  <si>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</si>
  <si>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</si>
  <si>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</si>
  <si>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</si>
  <si>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</si>
  <si>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</si>
  <si>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</si>
  <si>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</si>
  <si>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</si>
  <si>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</si>
  <si>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</si>
  <si>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</si>
  <si>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</si>
  <si>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</si>
  <si>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</si>
  <si>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</si>
  <si>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</si>
  <si>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</si>
  <si>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</si>
  <si>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</si>
  <si>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</si>
  <si>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</si>
  <si>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</si>
  <si>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</si>
  <si>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</si>
  <si>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</si>
  <si>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</si>
  <si>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</si>
  <si>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</si>
  <si>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</si>
  <si>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</si>
  <si>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</si>
  <si>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</si>
  <si>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</si>
  <si>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</si>
  <si>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</si>
  <si>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</si>
  <si>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</si>
  <si>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</si>
  <si>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</si>
  <si>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</si>
  <si>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</si>
  <si>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</si>
  <si>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</si>
  <si>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</si>
  <si>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</si>
  <si>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</si>
  <si>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</si>
  <si>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</si>
  <si>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</si>
  <si>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</si>
  <si>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</si>
  <si>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</si>
  <si>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</si>
  <si>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</si>
  <si>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</si>
  <si>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</si>
  <si>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</si>
  <si>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</si>
  <si>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</si>
  <si>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</si>
  <si>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</si>
  <si>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</si>
  <si>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</si>
  <si>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</si>
  <si>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</si>
  <si>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</si>
  <si>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</si>
  <si>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</si>
  <si>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</si>
  <si>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</si>
  <si>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</si>
  <si>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</si>
  <si>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</si>
  <si>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</si>
  <si>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</si>
  <si>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</si>
  <si>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</si>
  <si>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</si>
  <si>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</si>
  <si>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</si>
  <si>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</si>
  <si>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</si>
  <si>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</si>
  <si>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</si>
  <si>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</si>
  <si>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</si>
  <si>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</si>
  <si>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</si>
  <si>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</si>
  <si>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</si>
  <si>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</si>
  <si>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</si>
  <si>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</si>
  <si>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</si>
  <si>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</si>
  <si>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</si>
  <si>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</si>
  <si>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</si>
  <si>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</si>
  <si>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</si>
  <si>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</si>
  <si>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</si>
  <si>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</si>
  <si>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</si>
  <si>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</si>
  <si>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</si>
  <si>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</si>
  <si>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</si>
  <si>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</si>
  <si>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</si>
  <si>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</si>
  <si>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</si>
  <si>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</si>
  <si>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</si>
  <si>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</si>
  <si>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</si>
  <si>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</si>
  <si>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</si>
  <si>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</si>
  <si>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</si>
  <si>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</si>
  <si>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</si>
  <si>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</si>
  <si>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</si>
  <si>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</si>
  <si>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</si>
  <si>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</si>
  <si>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</si>
  <si>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</si>
  <si>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</si>
  <si>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</si>
  <si>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</si>
  <si>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</si>
  <si>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</si>
  <si>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</si>
  <si>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</si>
  <si>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</si>
  <si>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</si>
  <si>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</si>
  <si>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</si>
  <si>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</si>
  <si>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</si>
  <si>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</si>
  <si>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</si>
  <si>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</si>
  <si>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</si>
  <si>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</si>
  <si>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</si>
  <si>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</si>
  <si>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</si>
  <si>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</si>
  <si>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</si>
  <si>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</si>
  <si>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</si>
  <si>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</si>
  <si>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</si>
  <si>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</si>
  <si>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</si>
  <si>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</si>
  <si>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</si>
  <si>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</si>
  <si>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</si>
  <si>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</si>
  <si>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</si>
  <si>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</si>
  <si>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</si>
  <si>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</si>
  <si>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</si>
  <si>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</si>
  <si>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</si>
  <si>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</si>
  <si>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</si>
  <si>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</si>
  <si>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</si>
  <si>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</si>
  <si>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</si>
  <si>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</si>
  <si>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</si>
  <si>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</si>
  <si>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</si>
  <si>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</si>
  <si>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</si>
  <si>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</si>
  <si>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</si>
  <si>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</si>
  <si>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</si>
  <si>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</si>
  <si>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</si>
  <si>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</si>
  <si>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</si>
  <si>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</si>
  <si>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</si>
  <si>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</si>
  <si>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</si>
  <si>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</si>
  <si>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</si>
  <si>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</si>
  <si>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</si>
  <si>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</si>
  <si>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</si>
  <si>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</si>
  <si>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</si>
  <si>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</si>
  <si>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</si>
  <si>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</si>
  <si>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</si>
  <si>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</si>
  <si>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</si>
  <si>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</si>
  <si>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</si>
  <si>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</si>
  <si>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</si>
  <si>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</si>
  <si>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</si>
  <si>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</si>
  <si>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</si>
  <si>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</si>
  <si>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</si>
  <si>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</si>
  <si>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</si>
  <si>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</si>
  <si>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</si>
  <si>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</si>
  <si>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</si>
  <si>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</si>
  <si>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</si>
  <si>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</si>
  <si>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</si>
  <si>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</si>
  <si>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</si>
  <si>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</si>
  <si>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</si>
  <si>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</si>
  <si>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</si>
  <si>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</si>
  <si>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</si>
  <si>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</si>
  <si>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</si>
  <si>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</si>
  <si>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</si>
  <si>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</si>
  <si>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</si>
  <si>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</si>
  <si>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</si>
  <si>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</si>
  <si>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</si>
  <si>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</si>
  <si>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</si>
  <si>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</si>
  <si>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</si>
  <si>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</si>
  <si>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</si>
  <si>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</si>
  <si>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</si>
  <si>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</si>
  <si>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</si>
  <si>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</si>
  <si>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</si>
  <si>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</si>
  <si>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</si>
  <si>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</si>
  <si>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</si>
  <si>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</si>
  <si>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</si>
  <si>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</si>
  <si>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</si>
  <si>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</si>
  <si>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</si>
  <si>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</si>
  <si>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</si>
  <si>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</si>
  <si>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</si>
  <si>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</si>
  <si>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</si>
  <si>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</si>
  <si>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</si>
  <si>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</si>
  <si>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</si>
  <si>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</si>
  <si>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</si>
  <si>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</si>
  <si>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</si>
  <si>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</si>
  <si>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</si>
  <si>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</si>
  <si>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</si>
  <si>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</si>
  <si>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</si>
  <si>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</si>
  <si>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</si>
  <si>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</si>
  <si>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</si>
  <si>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</si>
  <si>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</si>
  <si>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</si>
  <si>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</si>
  <si>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</si>
  <si>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</si>
  <si>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</si>
  <si>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</si>
  <si>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</si>
  <si>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</si>
  <si>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</si>
  <si>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</si>
  <si>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</si>
  <si>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</si>
  <si>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</si>
  <si>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</si>
  <si>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</si>
  <si>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</si>
  <si>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</si>
  <si>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</si>
  <si>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</si>
  <si>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</si>
  <si>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</si>
  <si>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</si>
  <si>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</si>
  <si>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</si>
  <si>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</si>
  <si>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</si>
  <si>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</si>
  <si>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</si>
  <si>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</si>
  <si>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</si>
  <si>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</si>
  <si>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</si>
  <si>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</si>
  <si>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</si>
  <si>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</si>
  <si>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</si>
  <si>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</si>
  <si>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</si>
  <si>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</si>
  <si>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</si>
  <si>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</si>
  <si>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</si>
  <si>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</si>
  <si>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</si>
  <si>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</si>
  <si>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</si>
  <si>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</si>
  <si>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</si>
  <si>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</si>
  <si>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</si>
  <si>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</si>
  <si>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</si>
  <si>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</si>
  <si>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</si>
  <si>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</si>
  <si>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</si>
  <si>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</si>
  <si>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</si>
  <si>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</si>
  <si>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</si>
  <si>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</si>
  <si>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</si>
  <si>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</si>
  <si>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</si>
  <si>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</si>
  <si>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</si>
  <si>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</si>
  <si>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</si>
  <si>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</si>
  <si>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</si>
  <si>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</si>
  <si>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</si>
  <si>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</si>
  <si>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</si>
  <si>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</si>
  <si>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</si>
  <si>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</si>
  <si>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</si>
  <si>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</si>
  <si>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</si>
  <si>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</si>
  <si>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</si>
  <si>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</si>
  <si>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</si>
  <si>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</si>
  <si>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</si>
  <si>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</si>
  <si>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</si>
  <si>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</si>
  <si>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</si>
  <si>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</si>
  <si>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</si>
  <si>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</si>
  <si>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</si>
  <si>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</si>
  <si>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</si>
  <si>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</si>
  <si>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</si>
  <si>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</si>
  <si>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</si>
  <si>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</si>
  <si>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</si>
  <si>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</si>
  <si>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</si>
  <si>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</si>
  <si>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</si>
  <si>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</si>
  <si>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</si>
  <si>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</si>
  <si>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</si>
  <si>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</si>
  <si>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</si>
  <si>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</si>
  <si>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</si>
  <si>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</si>
  <si>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</si>
  <si>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</si>
  <si>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</si>
  <si>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</si>
  <si>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</si>
  <si>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</si>
  <si>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</si>
  <si>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</si>
  <si>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</si>
  <si>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</si>
  <si>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</si>
  <si>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</si>
  <si>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</si>
  <si>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</si>
  <si>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</si>
  <si>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</si>
  <si>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</si>
  <si>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</si>
  <si>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</si>
  <si>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</si>
  <si>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</si>
  <si>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</si>
  <si>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</si>
  <si>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</si>
  <si>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</si>
  <si>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</si>
  <si>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</si>
  <si>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</si>
  <si>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</si>
  <si>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</si>
  <si>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</si>
  <si>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</si>
  <si>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</si>
  <si>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</si>
  <si>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</si>
  <si>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Date Created Conversion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</si>
  <si>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</si>
  <si>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</si>
  <si>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</si>
  <si>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</si>
  <si>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</si>
  <si>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</si>
  <si>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</si>
  <si>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</si>
  <si>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</si>
  <si>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</si>
  <si>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</si>
  <si>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</si>
  <si>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</si>
  <si>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</si>
  <si>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Date Ended Converstion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</si>
  <si>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</si>
  <si>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</si>
  <si>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</si>
  <si>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</si>
  <si>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</si>
  <si>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</si>
  <si>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</si>
  <si>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</si>
  <si>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</si>
  <si>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</si>
  <si>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</si>
  <si>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</si>
  <si>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</si>
  <si>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</si>
  <si>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</si>
  <si>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</si>
  <si>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</si>
  <si>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</si>
  <si>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Greater than or equal to 50000</t>
  </si>
  <si>
    <t>30000 to 34999</t>
  </si>
  <si>
    <t>Successful</t>
  </si>
  <si>
    <t>Failed</t>
  </si>
  <si>
    <t>Mean</t>
  </si>
  <si>
    <t>Median</t>
  </si>
  <si>
    <t>Mode</t>
  </si>
  <si>
    <t>STD Deviation</t>
  </si>
  <si>
    <t>Minimum</t>
  </si>
  <si>
    <t>Maximum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</si>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</sst>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9" fontId="0" fillId="0" borderId="0" xfId="42" applyFont="1"/>
    <xf numFmtId="10" fontId="0" fillId="0" borderId="0" xfId="0" applyNumberForma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C-4102-ACFE-0D87B7C01BA7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C-4102-ACFE-0D87B7C01BA7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C-4102-ACFE-0D87B7C01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53375"/>
        <c:axId val="160955039"/>
      </c:lineChart>
      <c:catAx>
        <c:axId val="16095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5039"/>
        <c:crosses val="autoZero"/>
        <c:auto val="1"/>
        <c:lblAlgn val="ctr"/>
        <c:lblOffset val="100"/>
        <c:noMultiLvlLbl val="0"/>
      </c:catAx>
      <c:valAx>
        <c:axId val="1609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[Excel-Challenge.xlsx]Parent-Category Comparison!PivotTable6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Parent-Category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'Parent-Category Comparison'!$B$3:$B$4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'Parent-Category Comparison'!$A$5:$A$14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 Comparison'!$B$5:$B$14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6-4CE6-B56E-EE5CE5404D57}"/>
            </c:ext>
          </c:extLst>
        </c:ser>
        <c:ser>
          <c:idx val="1"/>
          <c:order val="1"/>
          <c:tx>
            <c:strRef>
              <c:f>'Parent-Category Comparison'!$C$3:$C$4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'Parent-Category Comparison'!$A$5:$A$14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 Comparison'!$C$5:$C$14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6-4CE6-B56E-EE5CE5404D57}"/>
            </c:ext>
          </c:extLst>
        </c:ser>
        <c:ser>
          <c:idx val="2"/>
          <c:order val="2"/>
          <c:tx>
            <c:strRef>
              <c:f>'Parent-Category Comparison'!$D$3:$D$4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'Parent-Category Comparison'!$A$5:$A$14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 Comparison'!$D$5:$D$14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86-4CE6-B56E-EE5CE5404D57}"/>
            </c:ext>
          </c:extLst>
        </c:ser>
        <c:ser>
          <c:idx val="3"/>
          <c:order val="3"/>
          <c:tx>
            <c:strRef>
              <c:f>'Parent-Category Comparison'!$E$3:$E$4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'Parent-Category Comparison'!$A$5:$A$14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 Comparison'!$E$5:$E$14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86-4CE6-B56E-EE5CE540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2324031"/>
        <c:axId val="382315711"/>
      </c:barChart>
      <c:catAx>
        <c:axId val="38232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15711"/>
        <c:crosses val="autoZero"/>
        <c:auto val="1"/>
        <c:lblAlgn val="ctr"/>
        <c:lblOffset val="100"/>
        <c:noMultiLvlLbl val="0"/>
      </c:catAx>
      <c:valAx>
        <c:axId val="3823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[Excel-Challenge.xlsx]Sub-Category Comparison!PivotTable7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Sub-Category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Comparison'!$B$4:$B$5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Comparison'!$A$6:$A$30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Comparison'!$B$6:$B$30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9-430D-89BE-EB4266DBFA04}"/>
            </c:ext>
          </c:extLst>
        </c:ser>
        <c:ser>
          <c:idx val="1"/>
          <c:order val="1"/>
          <c:tx>
            <c:strRef>
              <c:f>'Sub-Category Comparison'!$C$4:$C$5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 Comparison'!$A$6:$A$30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Comparison'!$C$6:$C$30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9-430D-89BE-EB4266DBFA04}"/>
            </c:ext>
          </c:extLst>
        </c:ser>
        <c:ser>
          <c:idx val="2"/>
          <c:order val="2"/>
          <c:tx>
            <c:strRef>
              <c:f>'Sub-Category Comparison'!$D$4:$D$5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Comparison'!$A$6:$A$30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Comparison'!$D$6:$D$30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9-430D-89BE-EB4266DBFA04}"/>
            </c:ext>
          </c:extLst>
        </c:ser>
        <c:ser>
          <c:idx val="3"/>
          <c:order val="3"/>
          <c:tx>
            <c:strRef>
              <c:f>'Sub-Category Comparison'!$E$4:$E$5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 Comparison'!$A$6:$A$30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Comparison'!$E$6:$E$30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9-430D-89BE-EB4266DBF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4118735"/>
        <c:axId val="2014127471"/>
      </c:barChart>
      <c:catAx>
        <c:axId val="201411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27471"/>
        <c:crosses val="autoZero"/>
        <c:auto val="1"/>
        <c:lblAlgn val="ctr"/>
        <c:lblOffset val="100"/>
        <c:noMultiLvlLbl val="0"/>
      </c:catAx>
      <c:valAx>
        <c:axId val="20141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1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[Excel-Challenge.xlsx]Date Comparison!PivotTable1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Comparison'!$B$4:$B$5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Comparison'!$A$6:$A$18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Comparison'!$B$6:$B$18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0-47E7-80D2-9C5A092F0173}"/>
            </c:ext>
          </c:extLst>
        </c:ser>
        <c:ser>
          <c:idx val="1"/>
          <c:order val="1"/>
          <c:tx>
            <c:strRef>
              <c:f>'Date Comparison'!$C$4:$C$5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Comparison'!$A$6:$A$18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Comparison'!$C$6:$C$18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0-47E7-80D2-9C5A092F0173}"/>
            </c:ext>
          </c:extLst>
        </c:ser>
        <c:ser>
          <c:idx val="2"/>
          <c:order val="2"/>
          <c:tx>
            <c:strRef>
              <c:f>'Date Comparison'!$D$4:$D$5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'Date Comparison'!$A$6:$A$18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Comparison'!$D$6:$D$18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0-47E7-80D2-9C5A092F0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97631"/>
        <c:axId val="160928831"/>
      </c:lineChart>
      <c:catAx>
        <c:axId val="16089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8831"/>
        <c:crosses val="autoZero"/>
        <c:auto val="1"/>
        <c:lblAlgn val="ctr"/>
        <c:lblOffset val="100"/>
        <c:noMultiLvlLbl val="0"/>
      </c:catAx>
      <c:valAx>
        <c:axId val="1609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Projects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14</xdr:row>
      <xdr:rowOff>9525</xdr:rowOff>
    </xdr:from>
    <xdr:to>
      <xdr:col>12</xdr:col>
      <xdr:colOff>409575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8E42E9-4D9D-5089-5793-6EA7B1A1A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3</xdr:row>
      <xdr:rowOff>66673</xdr:rowOff>
    </xdr:from>
    <xdr:to>
      <xdr:col>20</xdr:col>
      <xdr:colOff>247650</xdr:colOff>
      <xdr:row>28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28B56-A39D-616E-D774-0071F0B59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109536</xdr:colOff>
      <xdr:row>1</xdr:row>
      <xdr:rowOff>114298</xdr:rowOff>
    </xdr:from>
    <xdr:to>
      <xdr:col>21</xdr:col>
      <xdr:colOff>600075</xdr:colOff>
      <xdr:row>37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CC0F2C-BBFE-1216-67EE-483EA2E8F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709611</xdr:colOff>
      <xdr:row>3</xdr:row>
      <xdr:rowOff>123824</xdr:rowOff>
    </xdr:from>
    <xdr:to>
      <xdr:col>17</xdr:col>
      <xdr:colOff>190500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C3183-72ED-8C24-7B4C-C3E6D0055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Sheridan" refreshedDate="44971.940051967591" createdVersion="8" refreshedVersion="8" minRefreshableVersion="3" recordCount="1001" xr:uid="{B7FA02C0-B269-4850-871C-206E3E4EB6B7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.388333333333332"/>
    </cacheField>
    <cacheField name="Average Donation" numFmtId="2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Sheridan" refreshedDate="44976.649188194446" createdVersion="8" refreshedVersion="8" minRefreshableVersion="3" recordCount="1001" xr:uid="{4D26E15A-0011-4AB0-9498-BF8A8CB5910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.388333333333332"/>
    </cacheField>
    <cacheField name="Average Donation" numFmtId="2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t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DF3722-2C11-4213-87D9-91DDD625FB3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5791A-6210-490E-9FED-241DA93B9DC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E70B4-2B15-496B-A117-418E13E414F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O6" sqref="O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5" bestFit="1" customWidth="1"/>
    <col min="11" max="11" width="11.125" bestFit="1" customWidth="1"/>
    <col min="14" max="14" width="28" bestFit="1" customWidth="1"/>
    <col min="15" max="15" width="14.5" style="4" bestFit="1" customWidth="1"/>
    <col min="16" max="16" width="16.5" style="6" bestFit="1" customWidth="1"/>
    <col min="17" max="17" width="14.875" bestFit="1" customWidth="1"/>
    <col min="18" max="18" width="16.375" bestFit="1" customWidth="1"/>
    <col min="19" max="19" width="22.375" style="10" bestFit="1" customWidth="1"/>
    <col min="20" max="20" width="11.875" style="10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5" t="s">
        <v>2030</v>
      </c>
      <c r="Q1" s="1" t="s">
        <v>2031</v>
      </c>
      <c r="R1" s="1" t="s">
        <v>2032</v>
      </c>
      <c r="S1" s="1" t="s">
        <v>2070</v>
      </c>
      <c r="T1" s="11" t="s">
        <v>2085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 t="shared" ref="O2:O65" si="0">E2/D2</f>
        <v>0</v>
      </c>
      <c r="P2" s="6">
        <f>IFERROR(E2/G2,0)</f>
        <v>0</v>
      </c>
      <c r="Q2" t="str">
        <f>_xlfn.TEXTBEFORE(N2,"/")</f>
        <v>food</v>
      </c>
      <c r="R2" t="str">
        <f>_xlfn.TEXTAFTER(N2,"/")</f>
        <v>food trucks</v>
      </c>
      <c r="S2" s="9">
        <f>(((J2/60)/60)/24)+DATE(1970,1,1)</f>
        <v>42336.25</v>
      </c>
      <c r="T2" s="10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si="0"/>
        <v>10.4</v>
      </c>
      <c r="P3" s="6">
        <f t="shared" ref="P3:P66" si="1">IFERROR(E3/G3,0)</f>
        <v>92.151898734177209</v>
      </c>
      <c r="Q3" t="str">
        <f t="shared" ref="Q3:Q66" si="2">_xlfn.TEXTBEFORE(N3,"/")</f>
        <v>music</v>
      </c>
      <c r="R3" t="str">
        <f t="shared" ref="R3:R66" si="3">_xlfn.TEXTAFTER(N3,"/")</f>
        <v>rock</v>
      </c>
      <c r="S3" s="9">
        <f t="shared" ref="S3:S66" si="4">(((J3/60)/60)/24)+DATE(1970,1,1)</f>
        <v>41870.208333333336</v>
      </c>
      <c r="T3" s="10">
        <f t="shared" ref="T3:T66" si="5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6">
        <f t="shared" si="1"/>
        <v>100.01614035087719</v>
      </c>
      <c r="Q4" t="str">
        <f t="shared" si="2"/>
        <v>technology</v>
      </c>
      <c r="R4" t="str">
        <f t="shared" si="3"/>
        <v>web</v>
      </c>
      <c r="S4" s="9">
        <f t="shared" si="4"/>
        <v>41595.25</v>
      </c>
      <c r="T4" s="10">
        <f t="shared" si="5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6">
        <f t="shared" si="1"/>
        <v>103.20833333333333</v>
      </c>
      <c r="Q5" t="str">
        <f t="shared" si="2"/>
        <v>music</v>
      </c>
      <c r="R5" t="str">
        <f t="shared" si="3"/>
        <v>rock</v>
      </c>
      <c r="S5" s="9">
        <f t="shared" si="4"/>
        <v>43688.208333333328</v>
      </c>
      <c r="T5" s="10">
        <f t="shared" si="5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6">
        <f t="shared" si="1"/>
        <v>99.339622641509436</v>
      </c>
      <c r="Q6" t="str">
        <f t="shared" si="2"/>
        <v>theater</v>
      </c>
      <c r="R6" t="str">
        <f t="shared" si="3"/>
        <v>plays</v>
      </c>
      <c r="S6" s="9">
        <f t="shared" si="4"/>
        <v>43485.25</v>
      </c>
      <c r="T6" s="10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6">
        <f t="shared" si="1"/>
        <v>75.833333333333329</v>
      </c>
      <c r="Q7" t="str">
        <f t="shared" si="2"/>
        <v>theater</v>
      </c>
      <c r="R7" t="str">
        <f t="shared" si="3"/>
        <v>plays</v>
      </c>
      <c r="S7" s="9">
        <f t="shared" si="4"/>
        <v>41149.208333333336</v>
      </c>
      <c r="T7" s="10">
        <f t="shared" si="5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6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9">
        <f t="shared" si="4"/>
        <v>42991.208333333328</v>
      </c>
      <c r="T8" s="10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6">
        <f t="shared" si="1"/>
        <v>64.93832599118943</v>
      </c>
      <c r="Q9" t="str">
        <f t="shared" si="2"/>
        <v>theater</v>
      </c>
      <c r="R9" t="str">
        <f t="shared" si="3"/>
        <v>plays</v>
      </c>
      <c r="S9" s="9">
        <f t="shared" si="4"/>
        <v>42229.208333333328</v>
      </c>
      <c r="T9" s="10">
        <f t="shared" si="5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6">
        <f t="shared" si="1"/>
        <v>30.997175141242938</v>
      </c>
      <c r="Q10" t="str">
        <f t="shared" si="2"/>
        <v>theater</v>
      </c>
      <c r="R10" t="str">
        <f t="shared" si="3"/>
        <v>plays</v>
      </c>
      <c r="S10" s="9">
        <f t="shared" si="4"/>
        <v>40399.208333333336</v>
      </c>
      <c r="T10" s="10">
        <f t="shared" si="5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6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9">
        <f t="shared" si="4"/>
        <v>41536.208333333336</v>
      </c>
      <c r="T11" s="10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6">
        <f t="shared" si="1"/>
        <v>62.9</v>
      </c>
      <c r="Q12" t="str">
        <f t="shared" si="2"/>
        <v>film &amp; video</v>
      </c>
      <c r="R12" t="str">
        <f t="shared" si="3"/>
        <v>drama</v>
      </c>
      <c r="S12" s="9">
        <f t="shared" si="4"/>
        <v>40404.208333333336</v>
      </c>
      <c r="T12" s="10">
        <f t="shared" si="5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6">
        <f t="shared" si="1"/>
        <v>112.22222222222223</v>
      </c>
      <c r="Q13" t="str">
        <f t="shared" si="2"/>
        <v>theater</v>
      </c>
      <c r="R13" t="str">
        <f t="shared" si="3"/>
        <v>plays</v>
      </c>
      <c r="S13" s="9">
        <f t="shared" si="4"/>
        <v>40442.208333333336</v>
      </c>
      <c r="T13" s="10">
        <f t="shared" si="5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6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9">
        <f t="shared" si="4"/>
        <v>43760.208333333328</v>
      </c>
      <c r="T14" s="10">
        <f t="shared" si="5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6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9">
        <f t="shared" si="4"/>
        <v>42532.208333333328</v>
      </c>
      <c r="T15" s="10">
        <f t="shared" si="5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9">
        <f t="shared" si="4"/>
        <v>40974.25</v>
      </c>
      <c r="T16" s="10">
        <f t="shared" si="5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6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9">
        <f t="shared" si="4"/>
        <v>43809.25</v>
      </c>
      <c r="T17" s="10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6">
        <f t="shared" si="1"/>
        <v>110.41</v>
      </c>
      <c r="Q18" t="str">
        <f t="shared" si="2"/>
        <v>publishing</v>
      </c>
      <c r="R18" t="str">
        <f t="shared" si="3"/>
        <v>nonfiction</v>
      </c>
      <c r="S18" s="9">
        <f t="shared" si="4"/>
        <v>41661.25</v>
      </c>
      <c r="T18" s="10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6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9">
        <f t="shared" si="4"/>
        <v>40555.25</v>
      </c>
      <c r="T19" s="10">
        <f t="shared" si="5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6">
        <f t="shared" si="1"/>
        <v>45.103703703703701</v>
      </c>
      <c r="Q20" t="str">
        <f t="shared" si="2"/>
        <v>theater</v>
      </c>
      <c r="R20" t="str">
        <f t="shared" si="3"/>
        <v>plays</v>
      </c>
      <c r="S20" s="9">
        <f t="shared" si="4"/>
        <v>43351.208333333328</v>
      </c>
      <c r="T20" s="10">
        <f t="shared" si="5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6">
        <f t="shared" si="1"/>
        <v>45.001483679525222</v>
      </c>
      <c r="Q21" t="str">
        <f t="shared" si="2"/>
        <v>theater</v>
      </c>
      <c r="R21" t="str">
        <f t="shared" si="3"/>
        <v>plays</v>
      </c>
      <c r="S21" s="9">
        <f t="shared" si="4"/>
        <v>43528.25</v>
      </c>
      <c r="T21" s="10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6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9">
        <f t="shared" si="4"/>
        <v>41848.208333333336</v>
      </c>
      <c r="T22" s="10">
        <f t="shared" si="5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6">
        <f t="shared" si="1"/>
        <v>69.055555555555557</v>
      </c>
      <c r="Q23" t="str">
        <f t="shared" si="2"/>
        <v>theater</v>
      </c>
      <c r="R23" t="str">
        <f t="shared" si="3"/>
        <v>plays</v>
      </c>
      <c r="S23" s="9">
        <f t="shared" si="4"/>
        <v>40770.208333333336</v>
      </c>
      <c r="T23" s="10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6">
        <f t="shared" si="1"/>
        <v>85.044943820224717</v>
      </c>
      <c r="Q24" t="str">
        <f t="shared" si="2"/>
        <v>theater</v>
      </c>
      <c r="R24" t="str">
        <f t="shared" si="3"/>
        <v>plays</v>
      </c>
      <c r="S24" s="9">
        <f t="shared" si="4"/>
        <v>43193.208333333328</v>
      </c>
      <c r="T24" s="10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6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9">
        <f t="shared" si="4"/>
        <v>43510.25</v>
      </c>
      <c r="T25" s="10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9">
        <f t="shared" si="4"/>
        <v>41811.208333333336</v>
      </c>
      <c r="T26" s="10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6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9">
        <f t="shared" si="4"/>
        <v>40681.208333333336</v>
      </c>
      <c r="T27" s="10">
        <f t="shared" si="5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6">
        <f t="shared" si="1"/>
        <v>35.009459459459457</v>
      </c>
      <c r="Q28" t="str">
        <f t="shared" si="2"/>
        <v>theater</v>
      </c>
      <c r="R28" t="str">
        <f t="shared" si="3"/>
        <v>plays</v>
      </c>
      <c r="S28" s="9">
        <f t="shared" si="4"/>
        <v>43312.208333333328</v>
      </c>
      <c r="T28" s="10">
        <f t="shared" si="5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6">
        <f t="shared" si="1"/>
        <v>106.6</v>
      </c>
      <c r="Q29" t="str">
        <f t="shared" si="2"/>
        <v>music</v>
      </c>
      <c r="R29" t="str">
        <f t="shared" si="3"/>
        <v>rock</v>
      </c>
      <c r="S29" s="9">
        <f t="shared" si="4"/>
        <v>42280.208333333328</v>
      </c>
      <c r="T29" s="10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6">
        <f t="shared" si="1"/>
        <v>61.997747747747745</v>
      </c>
      <c r="Q30" t="str">
        <f t="shared" si="2"/>
        <v>theater</v>
      </c>
      <c r="R30" t="str">
        <f t="shared" si="3"/>
        <v>plays</v>
      </c>
      <c r="S30" s="9">
        <f t="shared" si="4"/>
        <v>40218.25</v>
      </c>
      <c r="T30" s="10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6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9">
        <f t="shared" si="4"/>
        <v>43301.208333333328</v>
      </c>
      <c r="T31" s="10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6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9">
        <f t="shared" si="4"/>
        <v>43609.208333333328</v>
      </c>
      <c r="T32" s="10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6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9">
        <f t="shared" si="4"/>
        <v>42374.25</v>
      </c>
      <c r="T33" s="10">
        <f t="shared" si="5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6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9">
        <f t="shared" si="4"/>
        <v>43110.25</v>
      </c>
      <c r="T34" s="10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6">
        <f t="shared" si="1"/>
        <v>35.000184535892231</v>
      </c>
      <c r="Q35" t="str">
        <f t="shared" si="2"/>
        <v>theater</v>
      </c>
      <c r="R35" t="str">
        <f t="shared" si="3"/>
        <v>plays</v>
      </c>
      <c r="S35" s="9">
        <f t="shared" si="4"/>
        <v>41917.208333333336</v>
      </c>
      <c r="T35" s="10">
        <f t="shared" si="5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6">
        <f t="shared" si="1"/>
        <v>85</v>
      </c>
      <c r="Q36" t="str">
        <f t="shared" si="2"/>
        <v>film &amp; video</v>
      </c>
      <c r="R36" t="str">
        <f t="shared" si="3"/>
        <v>documentary</v>
      </c>
      <c r="S36" s="9">
        <f t="shared" si="4"/>
        <v>42817.208333333328</v>
      </c>
      <c r="T36" s="10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6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9">
        <f t="shared" si="4"/>
        <v>43484.25</v>
      </c>
      <c r="T37" s="10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6">
        <f t="shared" si="1"/>
        <v>68.8125</v>
      </c>
      <c r="Q38" t="str">
        <f t="shared" si="2"/>
        <v>theater</v>
      </c>
      <c r="R38" t="str">
        <f t="shared" si="3"/>
        <v>plays</v>
      </c>
      <c r="S38" s="9">
        <f t="shared" si="4"/>
        <v>40600.25</v>
      </c>
      <c r="T38" s="10">
        <f t="shared" si="5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6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9">
        <f t="shared" si="4"/>
        <v>43744.208333333328</v>
      </c>
      <c r="T39" s="10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6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9">
        <f t="shared" si="4"/>
        <v>40469.208333333336</v>
      </c>
      <c r="T40" s="10">
        <f t="shared" si="5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6">
        <f t="shared" si="1"/>
        <v>57.125</v>
      </c>
      <c r="Q41" t="str">
        <f t="shared" si="2"/>
        <v>theater</v>
      </c>
      <c r="R41" t="str">
        <f t="shared" si="3"/>
        <v>plays</v>
      </c>
      <c r="S41" s="9">
        <f t="shared" si="4"/>
        <v>41330.25</v>
      </c>
      <c r="T41" s="10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6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9">
        <f t="shared" si="4"/>
        <v>40334.208333333336</v>
      </c>
      <c r="T42" s="10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6">
        <f t="shared" si="1"/>
        <v>107.42342342342343</v>
      </c>
      <c r="Q43" t="str">
        <f t="shared" si="2"/>
        <v>music</v>
      </c>
      <c r="R43" t="str">
        <f t="shared" si="3"/>
        <v>rock</v>
      </c>
      <c r="S43" s="9">
        <f t="shared" si="4"/>
        <v>41156.208333333336</v>
      </c>
      <c r="T43" s="10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6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9">
        <f t="shared" si="4"/>
        <v>40728.208333333336</v>
      </c>
      <c r="T44" s="10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6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9">
        <f t="shared" si="4"/>
        <v>41844.208333333336</v>
      </c>
      <c r="T45" s="10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9">
        <f t="shared" si="4"/>
        <v>43541.208333333328</v>
      </c>
      <c r="T46" s="10">
        <f t="shared" si="5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6">
        <f t="shared" si="1"/>
        <v>94.375</v>
      </c>
      <c r="Q47" t="str">
        <f t="shared" si="2"/>
        <v>theater</v>
      </c>
      <c r="R47" t="str">
        <f t="shared" si="3"/>
        <v>plays</v>
      </c>
      <c r="S47" s="9">
        <f t="shared" si="4"/>
        <v>42676.208333333328</v>
      </c>
      <c r="T47" s="10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6">
        <f t="shared" si="1"/>
        <v>46.163043478260867</v>
      </c>
      <c r="Q48" t="str">
        <f t="shared" si="2"/>
        <v>music</v>
      </c>
      <c r="R48" t="str">
        <f t="shared" si="3"/>
        <v>rock</v>
      </c>
      <c r="S48" s="9">
        <f t="shared" si="4"/>
        <v>40367.208333333336</v>
      </c>
      <c r="T48" s="10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6">
        <f t="shared" si="1"/>
        <v>47.845637583892618</v>
      </c>
      <c r="Q49" t="str">
        <f t="shared" si="2"/>
        <v>theater</v>
      </c>
      <c r="R49" t="str">
        <f t="shared" si="3"/>
        <v>plays</v>
      </c>
      <c r="S49" s="9">
        <f t="shared" si="4"/>
        <v>41727.208333333336</v>
      </c>
      <c r="T49" s="10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6">
        <f t="shared" si="1"/>
        <v>53.007815713698065</v>
      </c>
      <c r="Q50" t="str">
        <f t="shared" si="2"/>
        <v>theater</v>
      </c>
      <c r="R50" t="str">
        <f t="shared" si="3"/>
        <v>plays</v>
      </c>
      <c r="S50" s="9">
        <f t="shared" si="4"/>
        <v>42180.208333333328</v>
      </c>
      <c r="T50" s="10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6">
        <f t="shared" si="1"/>
        <v>45.059405940594061</v>
      </c>
      <c r="Q51" t="str">
        <f t="shared" si="2"/>
        <v>music</v>
      </c>
      <c r="R51" t="str">
        <f t="shared" si="3"/>
        <v>rock</v>
      </c>
      <c r="S51" s="9">
        <f t="shared" si="4"/>
        <v>43758.208333333328</v>
      </c>
      <c r="T51" s="10">
        <f t="shared" si="5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6">
        <f t="shared" si="1"/>
        <v>2</v>
      </c>
      <c r="Q52" t="str">
        <f t="shared" si="2"/>
        <v>music</v>
      </c>
      <c r="R52" t="str">
        <f t="shared" si="3"/>
        <v>metal</v>
      </c>
      <c r="S52" s="9">
        <f t="shared" si="4"/>
        <v>41487.208333333336</v>
      </c>
      <c r="T52" s="10">
        <f t="shared" si="5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6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9">
        <f t="shared" si="4"/>
        <v>40995.208333333336</v>
      </c>
      <c r="T53" s="10">
        <f t="shared" si="5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6">
        <f t="shared" si="1"/>
        <v>32.786666666666669</v>
      </c>
      <c r="Q54" t="str">
        <f t="shared" si="2"/>
        <v>theater</v>
      </c>
      <c r="R54" t="str">
        <f t="shared" si="3"/>
        <v>plays</v>
      </c>
      <c r="S54" s="9">
        <f t="shared" si="4"/>
        <v>40436.208333333336</v>
      </c>
      <c r="T54" s="10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6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9">
        <f t="shared" si="4"/>
        <v>41779.208333333336</v>
      </c>
      <c r="T55" s="10">
        <f t="shared" si="5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9">
        <f t="shared" si="4"/>
        <v>43170.25</v>
      </c>
      <c r="T56" s="10">
        <f t="shared" si="5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6">
        <f t="shared" si="1"/>
        <v>89.664122137404576</v>
      </c>
      <c r="Q57" t="str">
        <f t="shared" si="2"/>
        <v>music</v>
      </c>
      <c r="R57" t="str">
        <f t="shared" si="3"/>
        <v>jazz</v>
      </c>
      <c r="S57" s="9">
        <f t="shared" si="4"/>
        <v>43311.208333333328</v>
      </c>
      <c r="T57" s="10">
        <f t="shared" si="5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6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9">
        <f t="shared" si="4"/>
        <v>42014.25</v>
      </c>
      <c r="T58" s="10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6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9">
        <f t="shared" si="4"/>
        <v>42979.208333333328</v>
      </c>
      <c r="T59" s="10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6">
        <f t="shared" si="1"/>
        <v>29.061611374407583</v>
      </c>
      <c r="Q60" t="str">
        <f t="shared" si="2"/>
        <v>theater</v>
      </c>
      <c r="R60" t="str">
        <f t="shared" si="3"/>
        <v>plays</v>
      </c>
      <c r="S60" s="9">
        <f t="shared" si="4"/>
        <v>42268.208333333328</v>
      </c>
      <c r="T60" s="10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6">
        <f t="shared" si="1"/>
        <v>30.0859375</v>
      </c>
      <c r="Q61" t="str">
        <f t="shared" si="2"/>
        <v>theater</v>
      </c>
      <c r="R61" t="str">
        <f t="shared" si="3"/>
        <v>plays</v>
      </c>
      <c r="S61" s="9">
        <f t="shared" si="4"/>
        <v>42898.208333333328</v>
      </c>
      <c r="T61" s="10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6">
        <f t="shared" si="1"/>
        <v>84.998125000000002</v>
      </c>
      <c r="Q62" t="str">
        <f t="shared" si="2"/>
        <v>theater</v>
      </c>
      <c r="R62" t="str">
        <f t="shared" si="3"/>
        <v>plays</v>
      </c>
      <c r="S62" s="9">
        <f t="shared" si="4"/>
        <v>41107.208333333336</v>
      </c>
      <c r="T62" s="10">
        <f t="shared" si="5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6">
        <f t="shared" si="1"/>
        <v>82.001775410563695</v>
      </c>
      <c r="Q63" t="str">
        <f t="shared" si="2"/>
        <v>theater</v>
      </c>
      <c r="R63" t="str">
        <f t="shared" si="3"/>
        <v>plays</v>
      </c>
      <c r="S63" s="9">
        <f t="shared" si="4"/>
        <v>40595.25</v>
      </c>
      <c r="T63" s="10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6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9">
        <f t="shared" si="4"/>
        <v>42160.208333333328</v>
      </c>
      <c r="T64" s="10">
        <f t="shared" si="5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6">
        <f t="shared" si="1"/>
        <v>111.4</v>
      </c>
      <c r="Q65" t="str">
        <f t="shared" si="2"/>
        <v>theater</v>
      </c>
      <c r="R65" t="str">
        <f t="shared" si="3"/>
        <v>plays</v>
      </c>
      <c r="S65" s="9">
        <f t="shared" si="4"/>
        <v>42853.208333333328</v>
      </c>
      <c r="T65" s="10">
        <f t="shared" si="5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ref="O66:O129" si="6">E66/D66</f>
        <v>0.97642857142857142</v>
      </c>
      <c r="P66" s="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9">
        <f t="shared" si="4"/>
        <v>43283.208333333328</v>
      </c>
      <c r="T66" s="10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6"/>
        <v>2.3614754098360655</v>
      </c>
      <c r="P67" s="6">
        <f t="shared" ref="P67:P130" si="7">IFERROR(E67/G67,0)</f>
        <v>61.038135593220339</v>
      </c>
      <c r="Q67" t="str">
        <f t="shared" ref="Q67:Q130" si="8">_xlfn.TEXTBEFORE(N67,"/")</f>
        <v>theater</v>
      </c>
      <c r="R67" t="str">
        <f t="shared" ref="R67:R130" si="9">_xlfn.TEXTAFTER(N67,"/")</f>
        <v>plays</v>
      </c>
      <c r="S67" s="9">
        <f t="shared" ref="S67:S130" si="10">(((J67/60)/60)/24)+DATE(1970,1,1)</f>
        <v>40570.25</v>
      </c>
      <c r="T67" s="10">
        <f t="shared" ref="T67:T130" si="11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 s="6">
        <f t="shared" si="7"/>
        <v>108.91666666666667</v>
      </c>
      <c r="Q68" t="str">
        <f t="shared" si="8"/>
        <v>theater</v>
      </c>
      <c r="R68" t="str">
        <f t="shared" si="9"/>
        <v>plays</v>
      </c>
      <c r="S68" s="9">
        <f t="shared" si="10"/>
        <v>42102.208333333328</v>
      </c>
      <c r="T68" s="10">
        <f t="shared" si="11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 s="6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9">
        <f t="shared" si="10"/>
        <v>40203.25</v>
      </c>
      <c r="T69" s="10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 s="6">
        <f t="shared" si="7"/>
        <v>58.975609756097562</v>
      </c>
      <c r="Q70" t="str">
        <f t="shared" si="8"/>
        <v>theater</v>
      </c>
      <c r="R70" t="str">
        <f t="shared" si="9"/>
        <v>plays</v>
      </c>
      <c r="S70" s="9">
        <f t="shared" si="10"/>
        <v>42943.208333333328</v>
      </c>
      <c r="T70" s="10">
        <f t="shared" si="11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 s="6">
        <f t="shared" si="7"/>
        <v>111.82352941176471</v>
      </c>
      <c r="Q71" t="str">
        <f t="shared" si="8"/>
        <v>theater</v>
      </c>
      <c r="R71" t="str">
        <f t="shared" si="9"/>
        <v>plays</v>
      </c>
      <c r="S71" s="9">
        <f t="shared" si="10"/>
        <v>40531.25</v>
      </c>
      <c r="T71" s="10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 s="6">
        <f t="shared" si="7"/>
        <v>63.995555555555555</v>
      </c>
      <c r="Q72" t="str">
        <f t="shared" si="8"/>
        <v>theater</v>
      </c>
      <c r="R72" t="str">
        <f t="shared" si="9"/>
        <v>plays</v>
      </c>
      <c r="S72" s="9">
        <f t="shared" si="10"/>
        <v>40484.208333333336</v>
      </c>
      <c r="T72" s="10">
        <f t="shared" si="11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 s="6">
        <f t="shared" si="7"/>
        <v>85.315789473684205</v>
      </c>
      <c r="Q73" t="str">
        <f t="shared" si="8"/>
        <v>theater</v>
      </c>
      <c r="R73" t="str">
        <f t="shared" si="9"/>
        <v>plays</v>
      </c>
      <c r="S73" s="9">
        <f t="shared" si="10"/>
        <v>43799.25</v>
      </c>
      <c r="T73" s="10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 s="6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9">
        <f t="shared" si="10"/>
        <v>42186.208333333328</v>
      </c>
      <c r="T74" s="10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 s="6">
        <f t="shared" si="7"/>
        <v>105.14772727272727</v>
      </c>
      <c r="Q75" t="str">
        <f t="shared" si="8"/>
        <v>music</v>
      </c>
      <c r="R75" t="str">
        <f t="shared" si="9"/>
        <v>jazz</v>
      </c>
      <c r="S75" s="9">
        <f t="shared" si="10"/>
        <v>42701.25</v>
      </c>
      <c r="T75" s="10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 s="6">
        <f t="shared" si="7"/>
        <v>56.188235294117646</v>
      </c>
      <c r="Q76" t="str">
        <f t="shared" si="8"/>
        <v>music</v>
      </c>
      <c r="R76" t="str">
        <f t="shared" si="9"/>
        <v>metal</v>
      </c>
      <c r="S76" s="9">
        <f t="shared" si="10"/>
        <v>42456.208333333328</v>
      </c>
      <c r="T76" s="10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 s="6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9">
        <f t="shared" si="10"/>
        <v>43296.208333333328</v>
      </c>
      <c r="T77" s="10">
        <f t="shared" si="11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 s="6">
        <f t="shared" si="7"/>
        <v>57.00296912114014</v>
      </c>
      <c r="Q78" t="str">
        <f t="shared" si="8"/>
        <v>theater</v>
      </c>
      <c r="R78" t="str">
        <f t="shared" si="9"/>
        <v>plays</v>
      </c>
      <c r="S78" s="9">
        <f t="shared" si="10"/>
        <v>42027.25</v>
      </c>
      <c r="T78" s="10">
        <f t="shared" si="11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 s="6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9">
        <f t="shared" si="10"/>
        <v>40448.208333333336</v>
      </c>
      <c r="T79" s="10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 s="6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9">
        <f t="shared" si="10"/>
        <v>43206.208333333328</v>
      </c>
      <c r="T80" s="10">
        <f t="shared" si="11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 s="6">
        <f t="shared" si="7"/>
        <v>48.004773269689736</v>
      </c>
      <c r="Q81" t="str">
        <f t="shared" si="8"/>
        <v>theater</v>
      </c>
      <c r="R81" t="str">
        <f t="shared" si="9"/>
        <v>plays</v>
      </c>
      <c r="S81" s="9">
        <f t="shared" si="10"/>
        <v>43267.208333333328</v>
      </c>
      <c r="T81" s="10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 s="6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9">
        <f t="shared" si="10"/>
        <v>42976.208333333328</v>
      </c>
      <c r="T82" s="10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 s="6">
        <f t="shared" si="7"/>
        <v>92.109489051094897</v>
      </c>
      <c r="Q83" t="str">
        <f t="shared" si="8"/>
        <v>music</v>
      </c>
      <c r="R83" t="str">
        <f t="shared" si="9"/>
        <v>rock</v>
      </c>
      <c r="S83" s="9">
        <f t="shared" si="10"/>
        <v>43062.25</v>
      </c>
      <c r="T83" s="10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 s="6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9">
        <f t="shared" si="10"/>
        <v>43482.25</v>
      </c>
      <c r="T84" s="10">
        <f t="shared" si="11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 s="6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9">
        <f t="shared" si="10"/>
        <v>42579.208333333328</v>
      </c>
      <c r="T85" s="10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 s="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9">
        <f t="shared" si="10"/>
        <v>41118.208333333336</v>
      </c>
      <c r="T86" s="10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 s="6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9">
        <f t="shared" si="10"/>
        <v>40797.208333333336</v>
      </c>
      <c r="T87" s="10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 s="6">
        <f t="shared" si="7"/>
        <v>61.108374384236456</v>
      </c>
      <c r="Q88" t="str">
        <f t="shared" si="8"/>
        <v>theater</v>
      </c>
      <c r="R88" t="str">
        <f t="shared" si="9"/>
        <v>plays</v>
      </c>
      <c r="S88" s="9">
        <f t="shared" si="10"/>
        <v>42128.208333333328</v>
      </c>
      <c r="T88" s="10">
        <f t="shared" si="11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 s="6">
        <f t="shared" si="7"/>
        <v>83.022941970310384</v>
      </c>
      <c r="Q89" t="str">
        <f t="shared" si="8"/>
        <v>music</v>
      </c>
      <c r="R89" t="str">
        <f t="shared" si="9"/>
        <v>rock</v>
      </c>
      <c r="S89" s="9">
        <f t="shared" si="10"/>
        <v>40610.25</v>
      </c>
      <c r="T89" s="10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 s="6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9">
        <f t="shared" si="10"/>
        <v>42110.208333333328</v>
      </c>
      <c r="T90" s="10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 s="6">
        <f t="shared" si="7"/>
        <v>89.458333333333329</v>
      </c>
      <c r="Q91" t="str">
        <f t="shared" si="8"/>
        <v>theater</v>
      </c>
      <c r="R91" t="str">
        <f t="shared" si="9"/>
        <v>plays</v>
      </c>
      <c r="S91" s="9">
        <f t="shared" si="10"/>
        <v>40283.208333333336</v>
      </c>
      <c r="T91" s="10">
        <f t="shared" si="11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 s="6">
        <f t="shared" si="7"/>
        <v>57.849056603773583</v>
      </c>
      <c r="Q92" t="str">
        <f t="shared" si="8"/>
        <v>theater</v>
      </c>
      <c r="R92" t="str">
        <f t="shared" si="9"/>
        <v>plays</v>
      </c>
      <c r="S92" s="9">
        <f t="shared" si="10"/>
        <v>42425.25</v>
      </c>
      <c r="T92" s="10">
        <f t="shared" si="11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 s="6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9">
        <f t="shared" si="10"/>
        <v>42588.208333333328</v>
      </c>
      <c r="T93" s="10">
        <f t="shared" si="11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 s="6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9">
        <f t="shared" si="10"/>
        <v>40352.208333333336</v>
      </c>
      <c r="T94" s="10">
        <f t="shared" si="11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 s="6">
        <f t="shared" si="7"/>
        <v>107.99508196721311</v>
      </c>
      <c r="Q95" t="str">
        <f t="shared" si="8"/>
        <v>theater</v>
      </c>
      <c r="R95" t="str">
        <f t="shared" si="9"/>
        <v>plays</v>
      </c>
      <c r="S95" s="9">
        <f t="shared" si="10"/>
        <v>41202.208333333336</v>
      </c>
      <c r="T95" s="10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 s="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9">
        <f t="shared" si="10"/>
        <v>43562.208333333328</v>
      </c>
      <c r="T96" s="10">
        <f t="shared" si="11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 s="6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9">
        <f t="shared" si="10"/>
        <v>43752.208333333328</v>
      </c>
      <c r="T97" s="10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 s="6">
        <f t="shared" si="7"/>
        <v>64.999141999141997</v>
      </c>
      <c r="Q98" t="str">
        <f t="shared" si="8"/>
        <v>theater</v>
      </c>
      <c r="R98" t="str">
        <f t="shared" si="9"/>
        <v>plays</v>
      </c>
      <c r="S98" s="9">
        <f t="shared" si="10"/>
        <v>40612.25</v>
      </c>
      <c r="T98" s="10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 s="6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9">
        <f t="shared" si="10"/>
        <v>42180.208333333328</v>
      </c>
      <c r="T99" s="10">
        <f t="shared" si="11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 s="6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9">
        <f t="shared" si="10"/>
        <v>42212.208333333328</v>
      </c>
      <c r="T100" s="10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 s="6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9">
        <f t="shared" si="10"/>
        <v>41968.25</v>
      </c>
      <c r="T101" s="10">
        <f t="shared" si="11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 s="6">
        <f t="shared" si="7"/>
        <v>1</v>
      </c>
      <c r="Q102" t="str">
        <f t="shared" si="8"/>
        <v>theater</v>
      </c>
      <c r="R102" t="str">
        <f t="shared" si="9"/>
        <v>plays</v>
      </c>
      <c r="S102" s="9">
        <f t="shared" si="10"/>
        <v>40835.208333333336</v>
      </c>
      <c r="T102" s="10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 s="6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9">
        <f t="shared" si="10"/>
        <v>42056.25</v>
      </c>
      <c r="T103" s="10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 s="6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9">
        <f t="shared" si="10"/>
        <v>43234.208333333328</v>
      </c>
      <c r="T104" s="10">
        <f t="shared" si="11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 s="6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9">
        <f t="shared" si="10"/>
        <v>40475.208333333336</v>
      </c>
      <c r="T105" s="10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 s="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9">
        <f t="shared" si="10"/>
        <v>42878.208333333328</v>
      </c>
      <c r="T106" s="10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 s="6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9">
        <f t="shared" si="10"/>
        <v>41366.208333333336</v>
      </c>
      <c r="T107" s="10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 s="6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9">
        <f t="shared" si="10"/>
        <v>43716.208333333328</v>
      </c>
      <c r="T108" s="10">
        <f t="shared" si="11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 s="6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9">
        <f t="shared" si="10"/>
        <v>43213.208333333328</v>
      </c>
      <c r="T109" s="10">
        <f t="shared" si="11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 s="6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9">
        <f t="shared" si="10"/>
        <v>41005.208333333336</v>
      </c>
      <c r="T110" s="10">
        <f t="shared" si="11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 s="6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9">
        <f t="shared" si="10"/>
        <v>41651.25</v>
      </c>
      <c r="T111" s="10">
        <f t="shared" si="11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 s="6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9">
        <f t="shared" si="10"/>
        <v>43354.208333333328</v>
      </c>
      <c r="T112" s="10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 s="6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9">
        <f t="shared" si="10"/>
        <v>41174.208333333336</v>
      </c>
      <c r="T113" s="10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 s="6">
        <f t="shared" si="7"/>
        <v>35</v>
      </c>
      <c r="Q114" t="str">
        <f t="shared" si="8"/>
        <v>technology</v>
      </c>
      <c r="R114" t="str">
        <f t="shared" si="9"/>
        <v>web</v>
      </c>
      <c r="S114" s="9">
        <f t="shared" si="10"/>
        <v>41875.208333333336</v>
      </c>
      <c r="T114" s="10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 s="6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9">
        <f t="shared" si="10"/>
        <v>42990.208333333328</v>
      </c>
      <c r="T115" s="10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 s="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9">
        <f t="shared" si="10"/>
        <v>43564.208333333328</v>
      </c>
      <c r="T116" s="10">
        <f t="shared" si="11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 s="6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9">
        <f t="shared" si="10"/>
        <v>43056.25</v>
      </c>
      <c r="T117" s="10">
        <f t="shared" si="11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 s="6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9">
        <f t="shared" si="10"/>
        <v>42265.208333333328</v>
      </c>
      <c r="T118" s="10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 s="6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9">
        <f t="shared" si="10"/>
        <v>40808.208333333336</v>
      </c>
      <c r="T119" s="10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 s="6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9">
        <f t="shared" si="10"/>
        <v>41665.25</v>
      </c>
      <c r="T120" s="10">
        <f t="shared" si="11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 s="6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9">
        <f t="shared" si="10"/>
        <v>41806.208333333336</v>
      </c>
      <c r="T121" s="10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 s="6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9">
        <f t="shared" si="10"/>
        <v>42111.208333333328</v>
      </c>
      <c r="T122" s="10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 s="6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9">
        <f t="shared" si="10"/>
        <v>41917.208333333336</v>
      </c>
      <c r="T123" s="10">
        <f t="shared" si="11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 s="6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9">
        <f t="shared" si="10"/>
        <v>41970.25</v>
      </c>
      <c r="T124" s="10">
        <f t="shared" si="11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 s="6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9">
        <f t="shared" si="10"/>
        <v>42332.25</v>
      </c>
      <c r="T125" s="10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 s="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9">
        <f t="shared" si="10"/>
        <v>43598.208333333328</v>
      </c>
      <c r="T126" s="10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 s="6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9">
        <f t="shared" si="10"/>
        <v>43362.208333333328</v>
      </c>
      <c r="T127" s="10">
        <f t="shared" si="11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 s="6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9">
        <f t="shared" si="10"/>
        <v>42596.208333333328</v>
      </c>
      <c r="T128" s="10">
        <f t="shared" si="11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 s="6">
        <f t="shared" si="7"/>
        <v>78.96875</v>
      </c>
      <c r="Q129" t="str">
        <f t="shared" si="8"/>
        <v>theater</v>
      </c>
      <c r="R129" t="str">
        <f t="shared" si="9"/>
        <v>plays</v>
      </c>
      <c r="S129" s="9">
        <f t="shared" si="10"/>
        <v>40310.208333333336</v>
      </c>
      <c r="T129" s="10">
        <f t="shared" si="11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ref="O130:O193" si="12">E130/D130</f>
        <v>0.60334277620396604</v>
      </c>
      <c r="P130" s="6">
        <f t="shared" si="7"/>
        <v>80.067669172932327</v>
      </c>
      <c r="Q130" t="str">
        <f t="shared" si="8"/>
        <v>music</v>
      </c>
      <c r="R130" t="str">
        <f t="shared" si="9"/>
        <v>rock</v>
      </c>
      <c r="S130" s="9">
        <f t="shared" si="10"/>
        <v>40417.208333333336</v>
      </c>
      <c r="T130" s="10">
        <f t="shared" si="11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2"/>
        <v>3.2026936026936029E-2</v>
      </c>
      <c r="P131" s="6">
        <f t="shared" ref="P131:P194" si="13">IFERROR(E131/G131,0)</f>
        <v>86.472727272727269</v>
      </c>
      <c r="Q131" t="str">
        <f t="shared" ref="Q131:Q194" si="14">_xlfn.TEXTBEFORE(N131,"/")</f>
        <v>food</v>
      </c>
      <c r="R131" t="str">
        <f t="shared" ref="R131:R194" si="15">_xlfn.TEXTAFTER(N131,"/")</f>
        <v>food trucks</v>
      </c>
      <c r="S131" s="9">
        <f t="shared" ref="S131:S194" si="16">(((J131/60)/60)/24)+DATE(1970,1,1)</f>
        <v>42038.25</v>
      </c>
      <c r="T131" s="10">
        <f t="shared" ref="T131:T194" si="17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 s="6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9">
        <f t="shared" si="16"/>
        <v>40842.208333333336</v>
      </c>
      <c r="T132" s="10">
        <f t="shared" si="1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 s="6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9">
        <f t="shared" si="16"/>
        <v>41607.25</v>
      </c>
      <c r="T133" s="10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 s="6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9">
        <f t="shared" si="16"/>
        <v>43112.25</v>
      </c>
      <c r="T134" s="10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 s="6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9">
        <f t="shared" si="16"/>
        <v>40767.208333333336</v>
      </c>
      <c r="T135" s="10">
        <f t="shared" si="1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 s="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9">
        <f t="shared" si="16"/>
        <v>40713.208333333336</v>
      </c>
      <c r="T136" s="10">
        <f t="shared" si="1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 s="6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9">
        <f t="shared" si="16"/>
        <v>41340.25</v>
      </c>
      <c r="T137" s="10">
        <f t="shared" si="1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 s="6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9">
        <f t="shared" si="16"/>
        <v>41797.208333333336</v>
      </c>
      <c r="T138" s="10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 s="6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9">
        <f t="shared" si="16"/>
        <v>40457.208333333336</v>
      </c>
      <c r="T139" s="10">
        <f t="shared" si="17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 s="6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9">
        <f t="shared" si="16"/>
        <v>41180.208333333336</v>
      </c>
      <c r="T140" s="10">
        <f t="shared" si="1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 s="6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9">
        <f t="shared" si="16"/>
        <v>42115.208333333328</v>
      </c>
      <c r="T141" s="10">
        <f t="shared" si="1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 s="6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9">
        <f t="shared" si="16"/>
        <v>43156.25</v>
      </c>
      <c r="T142" s="10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 s="6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9">
        <f t="shared" si="16"/>
        <v>42167.208333333328</v>
      </c>
      <c r="T143" s="10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 s="6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9">
        <f t="shared" si="16"/>
        <v>41005.208333333336</v>
      </c>
      <c r="T144" s="10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 s="6">
        <f t="shared" si="13"/>
        <v>104.6</v>
      </c>
      <c r="Q145" t="str">
        <f t="shared" si="14"/>
        <v>music</v>
      </c>
      <c r="R145" t="str">
        <f t="shared" si="15"/>
        <v>indie rock</v>
      </c>
      <c r="S145" s="9">
        <f t="shared" si="16"/>
        <v>40357.208333333336</v>
      </c>
      <c r="T145" s="10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 s="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9">
        <f t="shared" si="16"/>
        <v>43633.208333333328</v>
      </c>
      <c r="T146" s="10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 s="6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9">
        <f t="shared" si="16"/>
        <v>41889.208333333336</v>
      </c>
      <c r="T147" s="10">
        <f t="shared" si="17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 s="6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9">
        <f t="shared" si="16"/>
        <v>40855.25</v>
      </c>
      <c r="T148" s="10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 s="6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9">
        <f t="shared" si="16"/>
        <v>42534.208333333328</v>
      </c>
      <c r="T149" s="10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 s="6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9">
        <f t="shared" si="16"/>
        <v>42941.208333333328</v>
      </c>
      <c r="T150" s="10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 s="6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9">
        <f t="shared" si="16"/>
        <v>41275.25</v>
      </c>
      <c r="T151" s="10">
        <f t="shared" si="1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 s="6">
        <f t="shared" si="13"/>
        <v>1</v>
      </c>
      <c r="Q152" t="str">
        <f t="shared" si="14"/>
        <v>music</v>
      </c>
      <c r="R152" t="str">
        <f t="shared" si="15"/>
        <v>rock</v>
      </c>
      <c r="S152" s="9">
        <f t="shared" si="16"/>
        <v>43450.25</v>
      </c>
      <c r="T152" s="10">
        <f t="shared" si="1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 s="6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9">
        <f t="shared" si="16"/>
        <v>41799.208333333336</v>
      </c>
      <c r="T153" s="10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 s="6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9">
        <f t="shared" si="16"/>
        <v>42783.25</v>
      </c>
      <c r="T154" s="10">
        <f t="shared" si="1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 s="6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9">
        <f t="shared" si="16"/>
        <v>41201.208333333336</v>
      </c>
      <c r="T155" s="10">
        <f t="shared" si="1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 s="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9">
        <f t="shared" si="16"/>
        <v>42502.208333333328</v>
      </c>
      <c r="T156" s="10">
        <f t="shared" si="1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 s="6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9">
        <f t="shared" si="16"/>
        <v>40262.208333333336</v>
      </c>
      <c r="T157" s="10">
        <f t="shared" si="1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 s="6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9">
        <f t="shared" si="16"/>
        <v>43743.208333333328</v>
      </c>
      <c r="T158" s="10">
        <f t="shared" si="1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 s="6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9">
        <f t="shared" si="16"/>
        <v>41638.25</v>
      </c>
      <c r="T159" s="10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 s="6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9">
        <f t="shared" si="16"/>
        <v>42346.25</v>
      </c>
      <c r="T160" s="10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 s="6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9">
        <f t="shared" si="16"/>
        <v>43551.208333333328</v>
      </c>
      <c r="T161" s="10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 s="6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9">
        <f t="shared" si="16"/>
        <v>43582.208333333328</v>
      </c>
      <c r="T162" s="10">
        <f t="shared" si="17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 s="6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9">
        <f t="shared" si="16"/>
        <v>42270.208333333328</v>
      </c>
      <c r="T163" s="10">
        <f t="shared" si="1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 s="6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9">
        <f t="shared" si="16"/>
        <v>43442.25</v>
      </c>
      <c r="T164" s="10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 s="6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9">
        <f t="shared" si="16"/>
        <v>43028.208333333328</v>
      </c>
      <c r="T165" s="10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 s="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9">
        <f t="shared" si="16"/>
        <v>43016.208333333328</v>
      </c>
      <c r="T166" s="10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 s="6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9">
        <f t="shared" si="16"/>
        <v>42948.208333333328</v>
      </c>
      <c r="T167" s="10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 s="6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9">
        <f t="shared" si="16"/>
        <v>40534.25</v>
      </c>
      <c r="T168" s="10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 s="6">
        <f t="shared" si="13"/>
        <v>74</v>
      </c>
      <c r="Q169" t="str">
        <f t="shared" si="14"/>
        <v>theater</v>
      </c>
      <c r="R169" t="str">
        <f t="shared" si="15"/>
        <v>plays</v>
      </c>
      <c r="S169" s="9">
        <f t="shared" si="16"/>
        <v>41435.208333333336</v>
      </c>
      <c r="T169" s="10">
        <f t="shared" si="1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 s="6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9">
        <f t="shared" si="16"/>
        <v>43518.25</v>
      </c>
      <c r="T170" s="10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 s="6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9">
        <f t="shared" si="16"/>
        <v>41077.208333333336</v>
      </c>
      <c r="T171" s="10">
        <f t="shared" si="1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 s="6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9">
        <f t="shared" si="16"/>
        <v>42950.208333333328</v>
      </c>
      <c r="T172" s="10">
        <f t="shared" si="17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 s="6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9">
        <f t="shared" si="16"/>
        <v>41718.208333333336</v>
      </c>
      <c r="T173" s="10">
        <f t="shared" si="1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 s="6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9">
        <f t="shared" si="16"/>
        <v>41839.208333333336</v>
      </c>
      <c r="T174" s="10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 s="6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9">
        <f t="shared" si="16"/>
        <v>41412.208333333336</v>
      </c>
      <c r="T175" s="10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 s="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9">
        <f t="shared" si="16"/>
        <v>42282.208333333328</v>
      </c>
      <c r="T176" s="10">
        <f t="shared" si="1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 s="6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9">
        <f t="shared" si="16"/>
        <v>42613.208333333328</v>
      </c>
      <c r="T177" s="10">
        <f t="shared" si="17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 s="6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9">
        <f t="shared" si="16"/>
        <v>42616.208333333328</v>
      </c>
      <c r="T178" s="10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 s="6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9">
        <f t="shared" si="16"/>
        <v>40497.25</v>
      </c>
      <c r="T179" s="10">
        <f t="shared" si="1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 s="6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9">
        <f t="shared" si="16"/>
        <v>42999.208333333328</v>
      </c>
      <c r="T180" s="10">
        <f t="shared" si="1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 s="6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9">
        <f t="shared" si="16"/>
        <v>41350.208333333336</v>
      </c>
      <c r="T181" s="10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 s="6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9">
        <f t="shared" si="16"/>
        <v>40259.208333333336</v>
      </c>
      <c r="T182" s="10">
        <f t="shared" si="1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 s="6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9">
        <f t="shared" si="16"/>
        <v>43012.208333333328</v>
      </c>
      <c r="T183" s="10">
        <f t="shared" si="1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 s="6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9">
        <f t="shared" si="16"/>
        <v>43631.208333333328</v>
      </c>
      <c r="T184" s="10">
        <f t="shared" si="17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 s="6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9">
        <f t="shared" si="16"/>
        <v>40430.208333333336</v>
      </c>
      <c r="T185" s="10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 s="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9">
        <f t="shared" si="16"/>
        <v>43588.208333333328</v>
      </c>
      <c r="T186" s="10">
        <f t="shared" si="1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 s="6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9">
        <f t="shared" si="16"/>
        <v>43233.208333333328</v>
      </c>
      <c r="T187" s="10">
        <f t="shared" si="1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 s="6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9">
        <f t="shared" si="16"/>
        <v>41782.208333333336</v>
      </c>
      <c r="T188" s="10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 s="6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9">
        <f t="shared" si="16"/>
        <v>41328.25</v>
      </c>
      <c r="T189" s="10">
        <f t="shared" si="1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 s="6">
        <f t="shared" si="13"/>
        <v>75</v>
      </c>
      <c r="Q190" t="str">
        <f t="shared" si="14"/>
        <v>theater</v>
      </c>
      <c r="R190" t="str">
        <f t="shared" si="15"/>
        <v>plays</v>
      </c>
      <c r="S190" s="9">
        <f t="shared" si="16"/>
        <v>41975.25</v>
      </c>
      <c r="T190" s="10">
        <f t="shared" si="1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 s="6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9">
        <f t="shared" si="16"/>
        <v>42433.25</v>
      </c>
      <c r="T191" s="10">
        <f t="shared" si="1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 s="6">
        <f t="shared" si="13"/>
        <v>105.75</v>
      </c>
      <c r="Q192" t="str">
        <f t="shared" si="14"/>
        <v>theater</v>
      </c>
      <c r="R192" t="str">
        <f t="shared" si="15"/>
        <v>plays</v>
      </c>
      <c r="S192" s="9">
        <f t="shared" si="16"/>
        <v>41429.208333333336</v>
      </c>
      <c r="T192" s="10">
        <f t="shared" si="1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 s="6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9">
        <f t="shared" si="16"/>
        <v>43536.208333333328</v>
      </c>
      <c r="T193" s="10">
        <f t="shared" si="1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ref="O194:O257" si="18">E194/D194</f>
        <v>0.19992957746478873</v>
      </c>
      <c r="P194" s="6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9">
        <f t="shared" si="16"/>
        <v>41817.208333333336</v>
      </c>
      <c r="T194" s="10">
        <f t="shared" si="17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8"/>
        <v>0.45636363636363636</v>
      </c>
      <c r="P195" s="6">
        <f t="shared" ref="P195:P258" si="19">IFERROR(E195/G195,0)</f>
        <v>46.338461538461537</v>
      </c>
      <c r="Q195" t="str">
        <f t="shared" ref="Q195:Q258" si="20">_xlfn.TEXTBEFORE(N195,"/")</f>
        <v>music</v>
      </c>
      <c r="R195" t="str">
        <f t="shared" ref="R195:R258" si="21">_xlfn.TEXTAFTER(N195,"/")</f>
        <v>indie rock</v>
      </c>
      <c r="S195" s="9">
        <f t="shared" ref="S195:S258" si="22">(((J195/60)/60)/24)+DATE(1970,1,1)</f>
        <v>43198.208333333328</v>
      </c>
      <c r="T195" s="10">
        <f t="shared" ref="T195:T258" si="23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 s="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9">
        <f t="shared" si="22"/>
        <v>42261.208333333328</v>
      </c>
      <c r="T196" s="10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 s="6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9">
        <f t="shared" si="22"/>
        <v>43310.208333333328</v>
      </c>
      <c r="T197" s="10">
        <f t="shared" si="2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 s="6">
        <f t="shared" si="19"/>
        <v>51.78</v>
      </c>
      <c r="Q198" t="str">
        <f t="shared" si="20"/>
        <v>technology</v>
      </c>
      <c r="R198" t="str">
        <f t="shared" si="21"/>
        <v>wearables</v>
      </c>
      <c r="S198" s="9">
        <f t="shared" si="22"/>
        <v>42616.208333333328</v>
      </c>
      <c r="T198" s="10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 s="6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9">
        <f t="shared" si="22"/>
        <v>42909.208333333328</v>
      </c>
      <c r="T199" s="10">
        <f t="shared" si="2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 s="6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9">
        <f t="shared" si="22"/>
        <v>40396.208333333336</v>
      </c>
      <c r="T200" s="10">
        <f t="shared" si="2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 s="6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9">
        <f t="shared" si="22"/>
        <v>42192.208333333328</v>
      </c>
      <c r="T201" s="10">
        <f t="shared" si="2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 s="6">
        <f t="shared" si="19"/>
        <v>2</v>
      </c>
      <c r="Q202" t="str">
        <f t="shared" si="20"/>
        <v>theater</v>
      </c>
      <c r="R202" t="str">
        <f t="shared" si="21"/>
        <v>plays</v>
      </c>
      <c r="S202" s="9">
        <f t="shared" si="22"/>
        <v>40262.208333333336</v>
      </c>
      <c r="T202" s="10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 s="6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9">
        <f t="shared" si="22"/>
        <v>41845.208333333336</v>
      </c>
      <c r="T203" s="10">
        <f t="shared" si="2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 s="6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9">
        <f t="shared" si="22"/>
        <v>40818.208333333336</v>
      </c>
      <c r="T204" s="10">
        <f t="shared" si="2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 s="6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9">
        <f t="shared" si="22"/>
        <v>42752.25</v>
      </c>
      <c r="T205" s="10">
        <f t="shared" si="2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 s="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9">
        <f t="shared" si="22"/>
        <v>40636.208333333336</v>
      </c>
      <c r="T206" s="10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 s="6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9">
        <f t="shared" si="22"/>
        <v>43390.208333333328</v>
      </c>
      <c r="T207" s="10">
        <f t="shared" si="2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 s="6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9">
        <f t="shared" si="22"/>
        <v>40236.25</v>
      </c>
      <c r="T208" s="10">
        <f t="shared" si="2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 s="6">
        <f t="shared" si="19"/>
        <v>99</v>
      </c>
      <c r="Q209" t="str">
        <f t="shared" si="20"/>
        <v>music</v>
      </c>
      <c r="R209" t="str">
        <f t="shared" si="21"/>
        <v>rock</v>
      </c>
      <c r="S209" s="9">
        <f t="shared" si="22"/>
        <v>43340.208333333328</v>
      </c>
      <c r="T209" s="10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 s="6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9">
        <f t="shared" si="22"/>
        <v>43048.25</v>
      </c>
      <c r="T210" s="10">
        <f t="shared" si="2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 s="6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9">
        <f t="shared" si="22"/>
        <v>42496.208333333328</v>
      </c>
      <c r="T211" s="10">
        <f t="shared" si="2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 s="6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9">
        <f t="shared" si="22"/>
        <v>42797.25</v>
      </c>
      <c r="T212" s="10">
        <f t="shared" si="2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 s="6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9">
        <f t="shared" si="22"/>
        <v>41513.208333333336</v>
      </c>
      <c r="T213" s="10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 s="6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9">
        <f t="shared" si="22"/>
        <v>43814.25</v>
      </c>
      <c r="T214" s="10">
        <f t="shared" si="2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 s="6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9">
        <f t="shared" si="22"/>
        <v>40488.208333333336</v>
      </c>
      <c r="T215" s="10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 s="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9">
        <f t="shared" si="22"/>
        <v>40409.208333333336</v>
      </c>
      <c r="T216" s="10">
        <f t="shared" si="2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 s="6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9">
        <f t="shared" si="22"/>
        <v>43509.25</v>
      </c>
      <c r="T217" s="10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 s="6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9">
        <f t="shared" si="22"/>
        <v>40869.25</v>
      </c>
      <c r="T218" s="10">
        <f t="shared" si="2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 s="6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9">
        <f t="shared" si="22"/>
        <v>43583.208333333328</v>
      </c>
      <c r="T219" s="10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 s="6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9">
        <f t="shared" si="22"/>
        <v>40858.25</v>
      </c>
      <c r="T220" s="10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 s="6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9">
        <f t="shared" si="22"/>
        <v>41137.208333333336</v>
      </c>
      <c r="T221" s="10">
        <f t="shared" si="2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 s="6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9">
        <f t="shared" si="22"/>
        <v>40725.208333333336</v>
      </c>
      <c r="T222" s="10">
        <f t="shared" si="2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 s="6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9">
        <f t="shared" si="22"/>
        <v>41081.208333333336</v>
      </c>
      <c r="T223" s="10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 s="6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9">
        <f t="shared" si="22"/>
        <v>41914.208333333336</v>
      </c>
      <c r="T224" s="10">
        <f t="shared" si="2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 s="6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9">
        <f t="shared" si="22"/>
        <v>42445.208333333328</v>
      </c>
      <c r="T225" s="10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 s="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9">
        <f t="shared" si="22"/>
        <v>41906.208333333336</v>
      </c>
      <c r="T226" s="10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 s="6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9">
        <f t="shared" si="22"/>
        <v>41762.208333333336</v>
      </c>
      <c r="T227" s="10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 s="6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9">
        <f t="shared" si="22"/>
        <v>40276.208333333336</v>
      </c>
      <c r="T228" s="10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 s="6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9">
        <f t="shared" si="22"/>
        <v>42139.208333333328</v>
      </c>
      <c r="T229" s="10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 s="6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9">
        <f t="shared" si="22"/>
        <v>42613.208333333328</v>
      </c>
      <c r="T230" s="10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 s="6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9">
        <f t="shared" si="22"/>
        <v>42887.208333333328</v>
      </c>
      <c r="T231" s="10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 s="6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9">
        <f t="shared" si="22"/>
        <v>43805.25</v>
      </c>
      <c r="T232" s="10">
        <f t="shared" si="2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 s="6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9">
        <f t="shared" si="22"/>
        <v>41415.208333333336</v>
      </c>
      <c r="T233" s="10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 s="6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9">
        <f t="shared" si="22"/>
        <v>42576.208333333328</v>
      </c>
      <c r="T234" s="10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 s="6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9">
        <f t="shared" si="22"/>
        <v>40706.208333333336</v>
      </c>
      <c r="T235" s="10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 s="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9">
        <f t="shared" si="22"/>
        <v>42969.208333333328</v>
      </c>
      <c r="T236" s="10">
        <f t="shared" si="2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 s="6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9">
        <f t="shared" si="22"/>
        <v>42779.25</v>
      </c>
      <c r="T237" s="10">
        <f t="shared" si="2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 s="6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9">
        <f t="shared" si="22"/>
        <v>43641.208333333328</v>
      </c>
      <c r="T238" s="10">
        <f t="shared" si="2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 s="6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9">
        <f t="shared" si="22"/>
        <v>41754.208333333336</v>
      </c>
      <c r="T239" s="10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 s="6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9">
        <f t="shared" si="22"/>
        <v>43083.25</v>
      </c>
      <c r="T240" s="10">
        <f t="shared" si="2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 s="6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9">
        <f t="shared" si="22"/>
        <v>42245.208333333328</v>
      </c>
      <c r="T241" s="10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 s="6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9">
        <f t="shared" si="22"/>
        <v>40396.208333333336</v>
      </c>
      <c r="T242" s="10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 s="6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9">
        <f t="shared" si="22"/>
        <v>41742.208333333336</v>
      </c>
      <c r="T243" s="10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 s="6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9">
        <f t="shared" si="22"/>
        <v>42865.208333333328</v>
      </c>
      <c r="T244" s="10">
        <f t="shared" si="2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 s="6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9">
        <f t="shared" si="22"/>
        <v>43163.25</v>
      </c>
      <c r="T245" s="10">
        <f t="shared" si="2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 s="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9">
        <f t="shared" si="22"/>
        <v>41834.208333333336</v>
      </c>
      <c r="T246" s="10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 s="6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9">
        <f t="shared" si="22"/>
        <v>41736.208333333336</v>
      </c>
      <c r="T247" s="10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 s="6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9">
        <f t="shared" si="22"/>
        <v>41491.208333333336</v>
      </c>
      <c r="T248" s="10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 s="6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9">
        <f t="shared" si="22"/>
        <v>42726.25</v>
      </c>
      <c r="T249" s="10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 s="6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9">
        <f t="shared" si="22"/>
        <v>42004.25</v>
      </c>
      <c r="T250" s="10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 s="6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9">
        <f t="shared" si="22"/>
        <v>42006.25</v>
      </c>
      <c r="T251" s="10">
        <f t="shared" si="2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 s="6">
        <f t="shared" si="19"/>
        <v>3</v>
      </c>
      <c r="Q252" t="str">
        <f t="shared" si="20"/>
        <v>music</v>
      </c>
      <c r="R252" t="str">
        <f t="shared" si="21"/>
        <v>rock</v>
      </c>
      <c r="S252" s="9">
        <f t="shared" si="22"/>
        <v>40203.25</v>
      </c>
      <c r="T252" s="10">
        <f t="shared" si="2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 s="6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9">
        <f t="shared" si="22"/>
        <v>41252.25</v>
      </c>
      <c r="T253" s="10">
        <f t="shared" si="2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 s="6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9">
        <f t="shared" si="22"/>
        <v>41572.208333333336</v>
      </c>
      <c r="T254" s="10">
        <f t="shared" si="2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 s="6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9">
        <f t="shared" si="22"/>
        <v>40641.208333333336</v>
      </c>
      <c r="T255" s="10">
        <f t="shared" si="2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 s="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9">
        <f t="shared" si="22"/>
        <v>42787.25</v>
      </c>
      <c r="T256" s="10">
        <f t="shared" si="2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 s="6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9">
        <f t="shared" si="22"/>
        <v>40590.25</v>
      </c>
      <c r="T257" s="10">
        <f t="shared" si="2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ref="O258:O321" si="24">E258/D258</f>
        <v>0.23390243902439026</v>
      </c>
      <c r="P258" s="6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9">
        <f t="shared" si="22"/>
        <v>42393.25</v>
      </c>
      <c r="T258" s="10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4"/>
        <v>1.46</v>
      </c>
      <c r="P259" s="6">
        <f t="shared" ref="P259:P322" si="25">IFERROR(E259/G259,0)</f>
        <v>90.456521739130437</v>
      </c>
      <c r="Q259" t="str">
        <f t="shared" ref="Q259:Q322" si="26">_xlfn.TEXTBEFORE(N259,"/")</f>
        <v>theater</v>
      </c>
      <c r="R259" t="str">
        <f t="shared" ref="R259:R322" si="27">_xlfn.TEXTAFTER(N259,"/")</f>
        <v>plays</v>
      </c>
      <c r="S259" s="9">
        <f t="shared" ref="S259:S322" si="28">(((J259/60)/60)/24)+DATE(1970,1,1)</f>
        <v>41338.25</v>
      </c>
      <c r="T259" s="10">
        <f t="shared" ref="T259:T322" si="2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 s="6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9">
        <f t="shared" si="28"/>
        <v>42712.25</v>
      </c>
      <c r="T260" s="10">
        <f t="shared" si="2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 s="6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9">
        <f t="shared" si="28"/>
        <v>41251.25</v>
      </c>
      <c r="T261" s="10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 s="6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9">
        <f t="shared" si="28"/>
        <v>41180.208333333336</v>
      </c>
      <c r="T262" s="10">
        <f t="shared" si="2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 s="6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9">
        <f t="shared" si="28"/>
        <v>40415.208333333336</v>
      </c>
      <c r="T263" s="10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 s="6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9">
        <f t="shared" si="28"/>
        <v>40638.208333333336</v>
      </c>
      <c r="T264" s="10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 s="6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9">
        <f t="shared" si="28"/>
        <v>40187.25</v>
      </c>
      <c r="T265" s="10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 s="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9">
        <f t="shared" si="28"/>
        <v>41317.25</v>
      </c>
      <c r="T266" s="10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 s="6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9">
        <f t="shared" si="28"/>
        <v>42372.25</v>
      </c>
      <c r="T267" s="10">
        <f t="shared" si="2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 s="6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9">
        <f t="shared" si="28"/>
        <v>41950.25</v>
      </c>
      <c r="T268" s="10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 s="6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9">
        <f t="shared" si="28"/>
        <v>41206.208333333336</v>
      </c>
      <c r="T269" s="10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 s="6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9">
        <f t="shared" si="28"/>
        <v>41186.208333333336</v>
      </c>
      <c r="T270" s="10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 s="6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9">
        <f t="shared" si="28"/>
        <v>43496.25</v>
      </c>
      <c r="T271" s="10">
        <f t="shared" si="2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 s="6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9">
        <f t="shared" si="28"/>
        <v>40514.25</v>
      </c>
      <c r="T272" s="10">
        <f t="shared" si="2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 s="6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9">
        <f t="shared" si="28"/>
        <v>42345.25</v>
      </c>
      <c r="T273" s="10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 s="6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9">
        <f t="shared" si="28"/>
        <v>43656.208333333328</v>
      </c>
      <c r="T274" s="10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 s="6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9">
        <f t="shared" si="28"/>
        <v>42995.208333333328</v>
      </c>
      <c r="T275" s="10">
        <f t="shared" si="2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 s="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9">
        <f t="shared" si="28"/>
        <v>43045.25</v>
      </c>
      <c r="T276" s="10">
        <f t="shared" si="2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 s="6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9">
        <f t="shared" si="28"/>
        <v>43561.208333333328</v>
      </c>
      <c r="T277" s="10">
        <f t="shared" si="2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 s="6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9">
        <f t="shared" si="28"/>
        <v>41018.208333333336</v>
      </c>
      <c r="T278" s="10">
        <f t="shared" si="2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 s="6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9">
        <f t="shared" si="28"/>
        <v>40378.208333333336</v>
      </c>
      <c r="T279" s="10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 s="6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9">
        <f t="shared" si="28"/>
        <v>41239.25</v>
      </c>
      <c r="T280" s="10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 s="6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9">
        <f t="shared" si="28"/>
        <v>43346.208333333328</v>
      </c>
      <c r="T281" s="10">
        <f t="shared" si="2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 s="6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9">
        <f t="shared" si="28"/>
        <v>43060.25</v>
      </c>
      <c r="T282" s="10">
        <f t="shared" si="2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 s="6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9">
        <f t="shared" si="28"/>
        <v>40979.25</v>
      </c>
      <c r="T283" s="10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 s="6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9">
        <f t="shared" si="28"/>
        <v>42701.25</v>
      </c>
      <c r="T284" s="10">
        <f t="shared" si="2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 s="6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9">
        <f t="shared" si="28"/>
        <v>42520.208333333328</v>
      </c>
      <c r="T285" s="10">
        <f t="shared" si="2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 s="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9">
        <f t="shared" si="28"/>
        <v>41030.208333333336</v>
      </c>
      <c r="T286" s="10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 s="6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9">
        <f t="shared" si="28"/>
        <v>42623.208333333328</v>
      </c>
      <c r="T287" s="10">
        <f t="shared" si="2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 s="6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9">
        <f t="shared" si="28"/>
        <v>42697.25</v>
      </c>
      <c r="T288" s="10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 s="6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9">
        <f t="shared" si="28"/>
        <v>42122.208333333328</v>
      </c>
      <c r="T289" s="10">
        <f t="shared" si="2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 s="6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9">
        <f t="shared" si="28"/>
        <v>40982.208333333336</v>
      </c>
      <c r="T290" s="10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 s="6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9">
        <f t="shared" si="28"/>
        <v>42219.208333333328</v>
      </c>
      <c r="T291" s="10">
        <f t="shared" si="2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 s="6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9">
        <f t="shared" si="28"/>
        <v>41404.208333333336</v>
      </c>
      <c r="T292" s="10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 s="6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9">
        <f t="shared" si="28"/>
        <v>40831.208333333336</v>
      </c>
      <c r="T293" s="10">
        <f t="shared" si="2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 s="6">
        <f t="shared" si="25"/>
        <v>71.7</v>
      </c>
      <c r="Q294" t="str">
        <f t="shared" si="26"/>
        <v>food</v>
      </c>
      <c r="R294" t="str">
        <f t="shared" si="27"/>
        <v>food trucks</v>
      </c>
      <c r="S294" s="9">
        <f t="shared" si="28"/>
        <v>40984.208333333336</v>
      </c>
      <c r="T294" s="10">
        <f t="shared" si="2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 s="6">
        <f t="shared" si="25"/>
        <v>33.28125</v>
      </c>
      <c r="Q295" t="str">
        <f t="shared" si="26"/>
        <v>theater</v>
      </c>
      <c r="R295" t="str">
        <f t="shared" si="27"/>
        <v>plays</v>
      </c>
      <c r="S295" s="9">
        <f t="shared" si="28"/>
        <v>40456.208333333336</v>
      </c>
      <c r="T295" s="10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 s="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9">
        <f t="shared" si="28"/>
        <v>43399.208333333328</v>
      </c>
      <c r="T296" s="10">
        <f t="shared" si="2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 s="6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9">
        <f t="shared" si="28"/>
        <v>41562.208333333336</v>
      </c>
      <c r="T297" s="10">
        <f t="shared" si="2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 s="6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9">
        <f t="shared" si="28"/>
        <v>43493.25</v>
      </c>
      <c r="T298" s="10">
        <f t="shared" si="2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 s="6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9">
        <f t="shared" si="28"/>
        <v>41653.25</v>
      </c>
      <c r="T299" s="10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 s="6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9">
        <f t="shared" si="28"/>
        <v>42426.25</v>
      </c>
      <c r="T300" s="10">
        <f t="shared" si="2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 s="6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9">
        <f t="shared" si="28"/>
        <v>42432.25</v>
      </c>
      <c r="T301" s="10">
        <f t="shared" si="2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 s="6">
        <f t="shared" si="25"/>
        <v>5</v>
      </c>
      <c r="Q302" t="str">
        <f t="shared" si="26"/>
        <v>publishing</v>
      </c>
      <c r="R302" t="str">
        <f t="shared" si="27"/>
        <v>nonfiction</v>
      </c>
      <c r="S302" s="9">
        <f t="shared" si="28"/>
        <v>42977.208333333328</v>
      </c>
      <c r="T302" s="10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 s="6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9">
        <f t="shared" si="28"/>
        <v>42061.25</v>
      </c>
      <c r="T303" s="10">
        <f t="shared" si="2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 s="6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9">
        <f t="shared" si="28"/>
        <v>43345.208333333328</v>
      </c>
      <c r="T304" s="10">
        <f t="shared" si="2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 s="6">
        <f t="shared" si="25"/>
        <v>87.78125</v>
      </c>
      <c r="Q305" t="str">
        <f t="shared" si="26"/>
        <v>music</v>
      </c>
      <c r="R305" t="str">
        <f t="shared" si="27"/>
        <v>indie rock</v>
      </c>
      <c r="S305" s="9">
        <f t="shared" si="28"/>
        <v>42376.25</v>
      </c>
      <c r="T305" s="10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 s="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9">
        <f t="shared" si="28"/>
        <v>42589.208333333328</v>
      </c>
      <c r="T306" s="10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 s="6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9">
        <f t="shared" si="28"/>
        <v>42448.208333333328</v>
      </c>
      <c r="T307" s="10">
        <f t="shared" si="2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 s="6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9">
        <f t="shared" si="28"/>
        <v>42930.208333333328</v>
      </c>
      <c r="T308" s="10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 s="6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9">
        <f t="shared" si="28"/>
        <v>41066.208333333336</v>
      </c>
      <c r="T309" s="10">
        <f t="shared" si="2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 s="6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9">
        <f t="shared" si="28"/>
        <v>40651.208333333336</v>
      </c>
      <c r="T310" s="10">
        <f t="shared" si="2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 s="6">
        <f t="shared" si="25"/>
        <v>41.16</v>
      </c>
      <c r="Q311" t="str">
        <f t="shared" si="26"/>
        <v>music</v>
      </c>
      <c r="R311" t="str">
        <f t="shared" si="27"/>
        <v>indie rock</v>
      </c>
      <c r="S311" s="9">
        <f t="shared" si="28"/>
        <v>40807.208333333336</v>
      </c>
      <c r="T311" s="10">
        <f t="shared" si="2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 s="6">
        <f t="shared" si="25"/>
        <v>99.125</v>
      </c>
      <c r="Q312" t="str">
        <f t="shared" si="26"/>
        <v>games</v>
      </c>
      <c r="R312" t="str">
        <f t="shared" si="27"/>
        <v>video games</v>
      </c>
      <c r="S312" s="9">
        <f t="shared" si="28"/>
        <v>40277.208333333336</v>
      </c>
      <c r="T312" s="10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 s="6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9">
        <f t="shared" si="28"/>
        <v>40590.25</v>
      </c>
      <c r="T313" s="10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 s="6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9">
        <f t="shared" si="28"/>
        <v>41572.208333333336</v>
      </c>
      <c r="T314" s="10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 s="6">
        <f t="shared" si="25"/>
        <v>39</v>
      </c>
      <c r="Q315" t="str">
        <f t="shared" si="26"/>
        <v>music</v>
      </c>
      <c r="R315" t="str">
        <f t="shared" si="27"/>
        <v>rock</v>
      </c>
      <c r="S315" s="9">
        <f t="shared" si="28"/>
        <v>40966.25</v>
      </c>
      <c r="T315" s="10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 s="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9">
        <f t="shared" si="28"/>
        <v>43536.208333333328</v>
      </c>
      <c r="T316" s="10">
        <f t="shared" si="2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 s="6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9">
        <f t="shared" si="28"/>
        <v>41783.208333333336</v>
      </c>
      <c r="T317" s="10">
        <f t="shared" si="2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 s="6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9">
        <f t="shared" si="28"/>
        <v>43788.25</v>
      </c>
      <c r="T318" s="10">
        <f t="shared" si="2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 s="6">
        <f t="shared" si="25"/>
        <v>42.3</v>
      </c>
      <c r="Q319" t="str">
        <f t="shared" si="26"/>
        <v>theater</v>
      </c>
      <c r="R319" t="str">
        <f t="shared" si="27"/>
        <v>plays</v>
      </c>
      <c r="S319" s="9">
        <f t="shared" si="28"/>
        <v>42869.208333333328</v>
      </c>
      <c r="T319" s="10">
        <f t="shared" si="2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 s="6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9">
        <f t="shared" si="28"/>
        <v>41684.25</v>
      </c>
      <c r="T320" s="10">
        <f t="shared" si="2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 s="6">
        <f t="shared" si="25"/>
        <v>50.796875</v>
      </c>
      <c r="Q321" t="str">
        <f t="shared" si="26"/>
        <v>technology</v>
      </c>
      <c r="R321" t="str">
        <f t="shared" si="27"/>
        <v>web</v>
      </c>
      <c r="S321" s="9">
        <f t="shared" si="28"/>
        <v>40402.208333333336</v>
      </c>
      <c r="T321" s="10">
        <f t="shared" si="2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ref="O322:O385" si="30">E322/D322</f>
        <v>9.5876777251184833E-2</v>
      </c>
      <c r="P322" s="6">
        <f t="shared" si="25"/>
        <v>101.15</v>
      </c>
      <c r="Q322" t="str">
        <f t="shared" si="26"/>
        <v>publishing</v>
      </c>
      <c r="R322" t="str">
        <f t="shared" si="27"/>
        <v>fiction</v>
      </c>
      <c r="S322" s="9">
        <f t="shared" si="28"/>
        <v>40673.208333333336</v>
      </c>
      <c r="T322" s="10">
        <f t="shared" si="2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30"/>
        <v>0.94144366197183094</v>
      </c>
      <c r="P323" s="6">
        <f t="shared" ref="P323:P386" si="31">IFERROR(E323/G323,0)</f>
        <v>65.000810372771468</v>
      </c>
      <c r="Q323" t="str">
        <f t="shared" ref="Q323:Q386" si="32">_xlfn.TEXTBEFORE(N323,"/")</f>
        <v>film &amp; video</v>
      </c>
      <c r="R323" t="str">
        <f t="shared" ref="R323:R386" si="33">_xlfn.TEXTAFTER(N323,"/")</f>
        <v>shorts</v>
      </c>
      <c r="S323" s="9">
        <f t="shared" ref="S323:S386" si="34">(((J323/60)/60)/24)+DATE(1970,1,1)</f>
        <v>40634.208333333336</v>
      </c>
      <c r="T323" s="10">
        <f t="shared" ref="T323:T386" si="35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 s="6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9">
        <f t="shared" si="34"/>
        <v>40507.25</v>
      </c>
      <c r="T324" s="10">
        <f t="shared" si="3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 s="6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9">
        <f t="shared" si="34"/>
        <v>41725.208333333336</v>
      </c>
      <c r="T325" s="10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 s="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9">
        <f t="shared" si="34"/>
        <v>42176.208333333328</v>
      </c>
      <c r="T326" s="10">
        <f t="shared" si="35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 s="6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9">
        <f t="shared" si="34"/>
        <v>43267.208333333328</v>
      </c>
      <c r="T327" s="10">
        <f t="shared" si="35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 s="6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9">
        <f t="shared" si="34"/>
        <v>42364.25</v>
      </c>
      <c r="T328" s="10">
        <f t="shared" si="3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 s="6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9">
        <f t="shared" si="34"/>
        <v>43705.208333333328</v>
      </c>
      <c r="T329" s="10">
        <f t="shared" si="3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 s="6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9">
        <f t="shared" si="34"/>
        <v>43434.25</v>
      </c>
      <c r="T330" s="10">
        <f t="shared" si="3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 s="6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9">
        <f t="shared" si="34"/>
        <v>42716.25</v>
      </c>
      <c r="T331" s="10">
        <f t="shared" si="3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 s="6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9">
        <f t="shared" si="34"/>
        <v>43077.25</v>
      </c>
      <c r="T332" s="10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 s="6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9">
        <f t="shared" si="34"/>
        <v>40896.25</v>
      </c>
      <c r="T333" s="10">
        <f t="shared" si="3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 s="6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9">
        <f t="shared" si="34"/>
        <v>41361.208333333336</v>
      </c>
      <c r="T334" s="10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 s="6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9">
        <f t="shared" si="34"/>
        <v>43424.25</v>
      </c>
      <c r="T335" s="10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 s="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9">
        <f t="shared" si="34"/>
        <v>43110.25</v>
      </c>
      <c r="T336" s="10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 s="6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9">
        <f t="shared" si="34"/>
        <v>43784.25</v>
      </c>
      <c r="T337" s="10">
        <f t="shared" si="3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 s="6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9">
        <f t="shared" si="34"/>
        <v>40527.25</v>
      </c>
      <c r="T338" s="10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 s="6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9">
        <f t="shared" si="34"/>
        <v>43780.25</v>
      </c>
      <c r="T339" s="10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 s="6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9">
        <f t="shared" si="34"/>
        <v>40821.208333333336</v>
      </c>
      <c r="T340" s="10">
        <f t="shared" si="3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 s="6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9">
        <f t="shared" si="34"/>
        <v>42949.208333333328</v>
      </c>
      <c r="T341" s="10">
        <f t="shared" si="3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 s="6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9">
        <f t="shared" si="34"/>
        <v>40889.25</v>
      </c>
      <c r="T342" s="10">
        <f t="shared" si="3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 s="6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9">
        <f t="shared" si="34"/>
        <v>42244.208333333328</v>
      </c>
      <c r="T343" s="10">
        <f t="shared" si="3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 s="6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9">
        <f t="shared" si="34"/>
        <v>41475.208333333336</v>
      </c>
      <c r="T344" s="10">
        <f t="shared" si="3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 s="6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9">
        <f t="shared" si="34"/>
        <v>41597.25</v>
      </c>
      <c r="T345" s="10">
        <f t="shared" si="3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 s="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9">
        <f t="shared" si="34"/>
        <v>43122.25</v>
      </c>
      <c r="T346" s="10">
        <f t="shared" si="3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 s="6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9">
        <f t="shared" si="34"/>
        <v>42194.208333333328</v>
      </c>
      <c r="T347" s="10">
        <f t="shared" si="3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 s="6">
        <f t="shared" si="31"/>
        <v>110.32</v>
      </c>
      <c r="Q348" t="str">
        <f t="shared" si="32"/>
        <v>music</v>
      </c>
      <c r="R348" t="str">
        <f t="shared" si="33"/>
        <v>indie rock</v>
      </c>
      <c r="S348" s="9">
        <f t="shared" si="34"/>
        <v>42971.208333333328</v>
      </c>
      <c r="T348" s="10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 s="6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9">
        <f t="shared" si="34"/>
        <v>42046.25</v>
      </c>
      <c r="T349" s="10">
        <f t="shared" si="3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 s="6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9">
        <f t="shared" si="34"/>
        <v>42782.25</v>
      </c>
      <c r="T350" s="10">
        <f t="shared" si="3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 s="6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9">
        <f t="shared" si="34"/>
        <v>42930.208333333328</v>
      </c>
      <c r="T351" s="10">
        <f t="shared" si="3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 s="6">
        <f t="shared" si="31"/>
        <v>5</v>
      </c>
      <c r="Q352" t="str">
        <f t="shared" si="32"/>
        <v>music</v>
      </c>
      <c r="R352" t="str">
        <f t="shared" si="33"/>
        <v>jazz</v>
      </c>
      <c r="S352" s="9">
        <f t="shared" si="34"/>
        <v>42144.208333333328</v>
      </c>
      <c r="T352" s="10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 s="6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9">
        <f t="shared" si="34"/>
        <v>42240.208333333328</v>
      </c>
      <c r="T353" s="10">
        <f t="shared" si="3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 s="6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9">
        <f t="shared" si="34"/>
        <v>42315.25</v>
      </c>
      <c r="T354" s="10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 s="6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9">
        <f t="shared" si="34"/>
        <v>43651.208333333328</v>
      </c>
      <c r="T355" s="10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 s="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9">
        <f t="shared" si="34"/>
        <v>41520.208333333336</v>
      </c>
      <c r="T356" s="10">
        <f t="shared" si="3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 s="6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9">
        <f t="shared" si="34"/>
        <v>42757.25</v>
      </c>
      <c r="T357" s="10">
        <f t="shared" si="3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 s="6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9">
        <f t="shared" si="34"/>
        <v>40922.25</v>
      </c>
      <c r="T358" s="10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 s="6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9">
        <f t="shared" si="34"/>
        <v>42250.208333333328</v>
      </c>
      <c r="T359" s="10">
        <f t="shared" si="3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 s="6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9">
        <f t="shared" si="34"/>
        <v>43322.208333333328</v>
      </c>
      <c r="T360" s="10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 s="6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9">
        <f t="shared" si="34"/>
        <v>40782.208333333336</v>
      </c>
      <c r="T361" s="10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 s="6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9">
        <f t="shared" si="34"/>
        <v>40544.25</v>
      </c>
      <c r="T362" s="10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 s="6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9">
        <f t="shared" si="34"/>
        <v>43015.208333333328</v>
      </c>
      <c r="T363" s="10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 s="6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9">
        <f t="shared" si="34"/>
        <v>40570.25</v>
      </c>
      <c r="T364" s="10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 s="6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9">
        <f t="shared" si="34"/>
        <v>40904.25</v>
      </c>
      <c r="T365" s="10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 s="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9">
        <f t="shared" si="34"/>
        <v>43164.25</v>
      </c>
      <c r="T366" s="10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 s="6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9">
        <f t="shared" si="34"/>
        <v>42733.25</v>
      </c>
      <c r="T367" s="10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 s="6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9">
        <f t="shared" si="34"/>
        <v>40546.25</v>
      </c>
      <c r="T368" s="10">
        <f t="shared" si="3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 s="6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9">
        <f t="shared" si="34"/>
        <v>41930.208333333336</v>
      </c>
      <c r="T369" s="10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 s="6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9">
        <f t="shared" si="34"/>
        <v>40464.208333333336</v>
      </c>
      <c r="T370" s="10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 s="6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9">
        <f t="shared" si="34"/>
        <v>41308.25</v>
      </c>
      <c r="T371" s="10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 s="6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9">
        <f t="shared" si="34"/>
        <v>43570.208333333328</v>
      </c>
      <c r="T372" s="10">
        <f t="shared" si="3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 s="6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9">
        <f t="shared" si="34"/>
        <v>42043.25</v>
      </c>
      <c r="T373" s="10">
        <f t="shared" si="3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 s="6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9">
        <f t="shared" si="34"/>
        <v>42012.25</v>
      </c>
      <c r="T374" s="10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 s="6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9">
        <f t="shared" si="34"/>
        <v>42964.208333333328</v>
      </c>
      <c r="T375" s="10">
        <f t="shared" si="35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 s="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9">
        <f t="shared" si="34"/>
        <v>43476.25</v>
      </c>
      <c r="T376" s="10">
        <f t="shared" si="35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 s="6">
        <f t="shared" si="31"/>
        <v>59.16</v>
      </c>
      <c r="Q377" t="str">
        <f t="shared" si="32"/>
        <v>music</v>
      </c>
      <c r="R377" t="str">
        <f t="shared" si="33"/>
        <v>indie rock</v>
      </c>
      <c r="S377" s="9">
        <f t="shared" si="34"/>
        <v>42293.208333333328</v>
      </c>
      <c r="T377" s="10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 s="6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9">
        <f t="shared" si="34"/>
        <v>41826.208333333336</v>
      </c>
      <c r="T378" s="10">
        <f t="shared" si="3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 s="6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9">
        <f t="shared" si="34"/>
        <v>43760.208333333328</v>
      </c>
      <c r="T379" s="10">
        <f t="shared" si="3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 s="6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9">
        <f t="shared" si="34"/>
        <v>43241.208333333328</v>
      </c>
      <c r="T380" s="10">
        <f t="shared" si="3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 s="6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9">
        <f t="shared" si="34"/>
        <v>40843.208333333336</v>
      </c>
      <c r="T381" s="10">
        <f t="shared" si="3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 s="6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9">
        <f t="shared" si="34"/>
        <v>41448.208333333336</v>
      </c>
      <c r="T382" s="10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 s="6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9">
        <f t="shared" si="34"/>
        <v>42163.208333333328</v>
      </c>
      <c r="T383" s="10">
        <f t="shared" si="35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 s="6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9">
        <f t="shared" si="34"/>
        <v>43024.208333333328</v>
      </c>
      <c r="T384" s="10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 s="6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9">
        <f t="shared" si="34"/>
        <v>43509.25</v>
      </c>
      <c r="T385" s="10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ref="O386:O449" si="36">E386/D386</f>
        <v>1.7200961538461539</v>
      </c>
      <c r="P386" s="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9">
        <f t="shared" si="34"/>
        <v>42776.25</v>
      </c>
      <c r="T386" s="10">
        <f t="shared" si="35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6"/>
        <v>1.4616709511568124</v>
      </c>
      <c r="P387" s="6">
        <f t="shared" ref="P387:P450" si="37">IFERROR(E387/G387,0)</f>
        <v>50.007915567282325</v>
      </c>
      <c r="Q387" t="str">
        <f t="shared" ref="Q387:Q450" si="38">_xlfn.TEXTBEFORE(N387,"/")</f>
        <v>publishing</v>
      </c>
      <c r="R387" t="str">
        <f t="shared" ref="R387:R450" si="39">_xlfn.TEXTAFTER(N387,"/")</f>
        <v>nonfiction</v>
      </c>
      <c r="S387" s="9">
        <f t="shared" ref="S387:S450" si="40">(((J387/60)/60)/24)+DATE(1970,1,1)</f>
        <v>43553.208333333328</v>
      </c>
      <c r="T387" s="10">
        <f t="shared" ref="T387:T450" si="41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 s="6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9">
        <f t="shared" si="40"/>
        <v>40355.208333333336</v>
      </c>
      <c r="T388" s="10">
        <f t="shared" si="4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 s="6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9">
        <f t="shared" si="40"/>
        <v>41072.208333333336</v>
      </c>
      <c r="T389" s="10">
        <f t="shared" si="4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 s="6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9">
        <f t="shared" si="40"/>
        <v>40912.25</v>
      </c>
      <c r="T390" s="10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 s="6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9">
        <f t="shared" si="40"/>
        <v>40479.208333333336</v>
      </c>
      <c r="T391" s="10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 s="6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9">
        <f t="shared" si="40"/>
        <v>41530.208333333336</v>
      </c>
      <c r="T392" s="10">
        <f t="shared" si="4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 s="6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9">
        <f t="shared" si="40"/>
        <v>41653.25</v>
      </c>
      <c r="T393" s="10">
        <f t="shared" si="4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 s="6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9">
        <f t="shared" si="40"/>
        <v>40549.25</v>
      </c>
      <c r="T394" s="10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 s="6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9">
        <f t="shared" si="40"/>
        <v>42933.208333333328</v>
      </c>
      <c r="T395" s="10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 s="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9">
        <f t="shared" si="40"/>
        <v>41484.208333333336</v>
      </c>
      <c r="T396" s="10">
        <f t="shared" si="4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 s="6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9">
        <f t="shared" si="40"/>
        <v>40885.25</v>
      </c>
      <c r="T397" s="10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 s="6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9">
        <f t="shared" si="40"/>
        <v>43378.208333333328</v>
      </c>
      <c r="T398" s="10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 s="6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9">
        <f t="shared" si="40"/>
        <v>41417.208333333336</v>
      </c>
      <c r="T399" s="10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 s="6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9">
        <f t="shared" si="40"/>
        <v>43228.208333333328</v>
      </c>
      <c r="T400" s="10">
        <f t="shared" si="4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 s="6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9">
        <f t="shared" si="40"/>
        <v>40576.25</v>
      </c>
      <c r="T401" s="10">
        <f t="shared" si="4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 s="6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9">
        <f t="shared" si="40"/>
        <v>41502.208333333336</v>
      </c>
      <c r="T402" s="10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 s="6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9">
        <f t="shared" si="40"/>
        <v>43765.208333333328</v>
      </c>
      <c r="T403" s="10">
        <f t="shared" si="4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 s="6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9">
        <f t="shared" si="40"/>
        <v>40914.25</v>
      </c>
      <c r="T404" s="10">
        <f t="shared" si="4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 s="6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9">
        <f t="shared" si="40"/>
        <v>40310.208333333336</v>
      </c>
      <c r="T405" s="10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 s="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9">
        <f t="shared" si="40"/>
        <v>43053.25</v>
      </c>
      <c r="T406" s="10">
        <f t="shared" si="4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 s="6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9">
        <f t="shared" si="40"/>
        <v>43255.208333333328</v>
      </c>
      <c r="T407" s="10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 s="6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9">
        <f t="shared" si="40"/>
        <v>41304.25</v>
      </c>
      <c r="T408" s="10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 s="6">
        <f t="shared" si="37"/>
        <v>25</v>
      </c>
      <c r="Q409" t="str">
        <f t="shared" si="38"/>
        <v>theater</v>
      </c>
      <c r="R409" t="str">
        <f t="shared" si="39"/>
        <v>plays</v>
      </c>
      <c r="S409" s="9">
        <f t="shared" si="40"/>
        <v>43751.208333333328</v>
      </c>
      <c r="T409" s="10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 s="6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9">
        <f t="shared" si="40"/>
        <v>42541.208333333328</v>
      </c>
      <c r="T410" s="10">
        <f t="shared" si="4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 s="6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9">
        <f t="shared" si="40"/>
        <v>42843.208333333328</v>
      </c>
      <c r="T411" s="10">
        <f t="shared" si="4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 s="6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9">
        <f t="shared" si="40"/>
        <v>42122.208333333328</v>
      </c>
      <c r="T412" s="10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 s="6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9">
        <f t="shared" si="40"/>
        <v>42884.208333333328</v>
      </c>
      <c r="T413" s="10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 s="6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9">
        <f t="shared" si="40"/>
        <v>41642.25</v>
      </c>
      <c r="T414" s="10">
        <f t="shared" si="4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 s="6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9">
        <f t="shared" si="40"/>
        <v>43431.25</v>
      </c>
      <c r="T415" s="10">
        <f t="shared" si="4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 s="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9">
        <f t="shared" si="40"/>
        <v>40288.208333333336</v>
      </c>
      <c r="T416" s="10">
        <f t="shared" si="4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 s="6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9">
        <f t="shared" si="40"/>
        <v>40921.25</v>
      </c>
      <c r="T417" s="10">
        <f t="shared" si="4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 s="6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9">
        <f t="shared" si="40"/>
        <v>40560.25</v>
      </c>
      <c r="T418" s="10">
        <f t="shared" si="4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 s="6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9">
        <f t="shared" si="40"/>
        <v>43407.208333333328</v>
      </c>
      <c r="T419" s="10">
        <f t="shared" si="4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 s="6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9">
        <f t="shared" si="40"/>
        <v>41035.208333333336</v>
      </c>
      <c r="T420" s="10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 s="6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9">
        <f t="shared" si="40"/>
        <v>40899.25</v>
      </c>
      <c r="T421" s="10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 s="6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9">
        <f t="shared" si="40"/>
        <v>42911.208333333328</v>
      </c>
      <c r="T422" s="10">
        <f t="shared" si="4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 s="6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9">
        <f t="shared" si="40"/>
        <v>42915.208333333328</v>
      </c>
      <c r="T423" s="10">
        <f t="shared" si="4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 s="6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9">
        <f t="shared" si="40"/>
        <v>40285.208333333336</v>
      </c>
      <c r="T424" s="10">
        <f t="shared" si="4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 s="6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9">
        <f t="shared" si="40"/>
        <v>40808.208333333336</v>
      </c>
      <c r="T425" s="10">
        <f t="shared" si="4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 s="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9">
        <f t="shared" si="40"/>
        <v>43208.208333333328</v>
      </c>
      <c r="T426" s="10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 s="6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9">
        <f t="shared" si="40"/>
        <v>42213.208333333328</v>
      </c>
      <c r="T427" s="10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 s="6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9">
        <f t="shared" si="40"/>
        <v>41332.25</v>
      </c>
      <c r="T428" s="10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 s="6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9">
        <f t="shared" si="40"/>
        <v>41895.208333333336</v>
      </c>
      <c r="T429" s="10">
        <f t="shared" si="4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 s="6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9">
        <f t="shared" si="40"/>
        <v>40585.25</v>
      </c>
      <c r="T430" s="10">
        <f t="shared" si="4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 s="6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9">
        <f t="shared" si="40"/>
        <v>41680.25</v>
      </c>
      <c r="T431" s="10">
        <f t="shared" si="4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 s="6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9">
        <f t="shared" si="40"/>
        <v>43737.208333333328</v>
      </c>
      <c r="T432" s="10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 s="6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9">
        <f t="shared" si="40"/>
        <v>43273.208333333328</v>
      </c>
      <c r="T433" s="10">
        <f t="shared" si="4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 s="6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9">
        <f t="shared" si="40"/>
        <v>41761.208333333336</v>
      </c>
      <c r="T434" s="10">
        <f t="shared" si="4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 s="6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9">
        <f t="shared" si="40"/>
        <v>41603.25</v>
      </c>
      <c r="T435" s="10">
        <f t="shared" si="4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 s="6">
        <f t="shared" si="37"/>
        <v>90.3</v>
      </c>
      <c r="Q436" t="str">
        <f t="shared" si="38"/>
        <v>theater</v>
      </c>
      <c r="R436" t="str">
        <f t="shared" si="39"/>
        <v>plays</v>
      </c>
      <c r="S436" s="9">
        <f t="shared" si="40"/>
        <v>42705.25</v>
      </c>
      <c r="T436" s="10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 s="6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9">
        <f t="shared" si="40"/>
        <v>41988.25</v>
      </c>
      <c r="T437" s="10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 s="6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9">
        <f t="shared" si="40"/>
        <v>43575.208333333328</v>
      </c>
      <c r="T438" s="10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 s="6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9">
        <f t="shared" si="40"/>
        <v>42260.208333333328</v>
      </c>
      <c r="T439" s="10">
        <f t="shared" si="4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 s="6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9">
        <f t="shared" si="40"/>
        <v>41337.25</v>
      </c>
      <c r="T440" s="10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 s="6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9">
        <f t="shared" si="40"/>
        <v>42680.208333333328</v>
      </c>
      <c r="T441" s="10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 s="6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9">
        <f t="shared" si="40"/>
        <v>42916.208333333328</v>
      </c>
      <c r="T442" s="10">
        <f t="shared" si="4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 s="6">
        <f t="shared" si="37"/>
        <v>54.5</v>
      </c>
      <c r="Q443" t="str">
        <f t="shared" si="38"/>
        <v>technology</v>
      </c>
      <c r="R443" t="str">
        <f t="shared" si="39"/>
        <v>wearables</v>
      </c>
      <c r="S443" s="9">
        <f t="shared" si="40"/>
        <v>41025.208333333336</v>
      </c>
      <c r="T443" s="10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 s="6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9">
        <f t="shared" si="40"/>
        <v>42980.208333333328</v>
      </c>
      <c r="T444" s="10">
        <f t="shared" si="4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 s="6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9">
        <f t="shared" si="40"/>
        <v>40451.208333333336</v>
      </c>
      <c r="T445" s="10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 s="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9">
        <f t="shared" si="40"/>
        <v>40748.208333333336</v>
      </c>
      <c r="T446" s="10">
        <f t="shared" si="4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 s="6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9">
        <f t="shared" si="40"/>
        <v>40515.25</v>
      </c>
      <c r="T447" s="10">
        <f t="shared" si="4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 s="6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9">
        <f t="shared" si="40"/>
        <v>41261.25</v>
      </c>
      <c r="T448" s="10">
        <f t="shared" si="41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 s="6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9">
        <f t="shared" si="40"/>
        <v>43088.25</v>
      </c>
      <c r="T449" s="10">
        <f t="shared" si="4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ref="O450:O513" si="42">E450/D450</f>
        <v>0.50482758620689661</v>
      </c>
      <c r="P450" s="6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9">
        <f t="shared" si="40"/>
        <v>41378.208333333336</v>
      </c>
      <c r="T450" s="10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42"/>
        <v>9.67</v>
      </c>
      <c r="P451" s="6">
        <f t="shared" ref="P451:P514" si="43">IFERROR(E451/G451,0)</f>
        <v>101.19767441860465</v>
      </c>
      <c r="Q451" t="str">
        <f t="shared" ref="Q451:Q514" si="44">_xlfn.TEXTBEFORE(N451,"/")</f>
        <v>games</v>
      </c>
      <c r="R451" t="str">
        <f t="shared" ref="R451:R514" si="45">_xlfn.TEXTAFTER(N451,"/")</f>
        <v>video games</v>
      </c>
      <c r="S451" s="9">
        <f t="shared" ref="S451:S514" si="46">(((J451/60)/60)/24)+DATE(1970,1,1)</f>
        <v>43530.25</v>
      </c>
      <c r="T451" s="10">
        <f t="shared" ref="T451:T514" si="47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 s="6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9">
        <f t="shared" si="46"/>
        <v>43394.208333333328</v>
      </c>
      <c r="T452" s="10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 s="6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9">
        <f t="shared" si="46"/>
        <v>42935.208333333328</v>
      </c>
      <c r="T453" s="10">
        <f t="shared" si="47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 s="6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9">
        <f t="shared" si="46"/>
        <v>40365.208333333336</v>
      </c>
      <c r="T454" s="10">
        <f t="shared" si="47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 s="6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9">
        <f t="shared" si="46"/>
        <v>42705.25</v>
      </c>
      <c r="T455" s="10">
        <f t="shared" si="47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 s="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9">
        <f t="shared" si="46"/>
        <v>41568.208333333336</v>
      </c>
      <c r="T456" s="10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 s="6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9">
        <f t="shared" si="46"/>
        <v>40809.208333333336</v>
      </c>
      <c r="T457" s="10">
        <f t="shared" si="47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 s="6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9">
        <f t="shared" si="46"/>
        <v>43141.25</v>
      </c>
      <c r="T458" s="10">
        <f t="shared" si="47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 s="6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9">
        <f t="shared" si="46"/>
        <v>42657.208333333328</v>
      </c>
      <c r="T459" s="10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 s="6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9">
        <f t="shared" si="46"/>
        <v>40265.208333333336</v>
      </c>
      <c r="T460" s="10">
        <f t="shared" si="47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 s="6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9">
        <f t="shared" si="46"/>
        <v>42001.25</v>
      </c>
      <c r="T461" s="10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 s="6">
        <f t="shared" si="43"/>
        <v>82.38</v>
      </c>
      <c r="Q462" t="str">
        <f t="shared" si="44"/>
        <v>theater</v>
      </c>
      <c r="R462" t="str">
        <f t="shared" si="45"/>
        <v>plays</v>
      </c>
      <c r="S462" s="9">
        <f t="shared" si="46"/>
        <v>40399.208333333336</v>
      </c>
      <c r="T462" s="10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 s="6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9">
        <f t="shared" si="46"/>
        <v>41757.208333333336</v>
      </c>
      <c r="T463" s="10">
        <f t="shared" si="47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 s="6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9">
        <f t="shared" si="46"/>
        <v>41304.25</v>
      </c>
      <c r="T464" s="10">
        <f t="shared" si="47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 s="6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9">
        <f t="shared" si="46"/>
        <v>41639.25</v>
      </c>
      <c r="T465" s="10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 s="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9">
        <f t="shared" si="46"/>
        <v>43142.25</v>
      </c>
      <c r="T466" s="10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 s="6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9">
        <f t="shared" si="46"/>
        <v>43127.25</v>
      </c>
      <c r="T467" s="10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 s="6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9">
        <f t="shared" si="46"/>
        <v>41409.208333333336</v>
      </c>
      <c r="T468" s="10">
        <f t="shared" si="47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 s="6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9">
        <f t="shared" si="46"/>
        <v>42331.25</v>
      </c>
      <c r="T469" s="10">
        <f t="shared" si="47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 s="6">
        <f t="shared" si="43"/>
        <v>101.25</v>
      </c>
      <c r="Q470" t="str">
        <f t="shared" si="44"/>
        <v>theater</v>
      </c>
      <c r="R470" t="str">
        <f t="shared" si="45"/>
        <v>plays</v>
      </c>
      <c r="S470" s="9">
        <f t="shared" si="46"/>
        <v>43569.208333333328</v>
      </c>
      <c r="T470" s="10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 s="6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9">
        <f t="shared" si="46"/>
        <v>42142.208333333328</v>
      </c>
      <c r="T471" s="10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 s="6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9">
        <f t="shared" si="46"/>
        <v>42716.25</v>
      </c>
      <c r="T472" s="10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 s="6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9">
        <f t="shared" si="46"/>
        <v>41031.208333333336</v>
      </c>
      <c r="T473" s="10">
        <f t="shared" si="47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 s="6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9">
        <f t="shared" si="46"/>
        <v>43535.208333333328</v>
      </c>
      <c r="T474" s="10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 s="6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9">
        <f t="shared" si="46"/>
        <v>43277.208333333328</v>
      </c>
      <c r="T475" s="10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 s="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9">
        <f t="shared" si="46"/>
        <v>41989.25</v>
      </c>
      <c r="T476" s="10">
        <f t="shared" si="47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 s="6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9">
        <f t="shared" si="46"/>
        <v>41450.208333333336</v>
      </c>
      <c r="T477" s="10">
        <f t="shared" si="47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 s="6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9">
        <f t="shared" si="46"/>
        <v>43322.208333333328</v>
      </c>
      <c r="T478" s="10">
        <f t="shared" si="47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 s="6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9">
        <f t="shared" si="46"/>
        <v>40720.208333333336</v>
      </c>
      <c r="T479" s="10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 s="6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9">
        <f t="shared" si="46"/>
        <v>42072.208333333328</v>
      </c>
      <c r="T480" s="10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 s="6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9">
        <f t="shared" si="46"/>
        <v>42945.208333333328</v>
      </c>
      <c r="T481" s="10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 s="6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9">
        <f t="shared" si="46"/>
        <v>40248.25</v>
      </c>
      <c r="T482" s="10">
        <f t="shared" si="47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 s="6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9">
        <f t="shared" si="46"/>
        <v>41913.208333333336</v>
      </c>
      <c r="T483" s="10">
        <f t="shared" si="47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 s="6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9">
        <f t="shared" si="46"/>
        <v>40963.25</v>
      </c>
      <c r="T484" s="10">
        <f t="shared" si="47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 s="6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9">
        <f t="shared" si="46"/>
        <v>43811.25</v>
      </c>
      <c r="T485" s="10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 s="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9">
        <f t="shared" si="46"/>
        <v>41855.208333333336</v>
      </c>
      <c r="T486" s="10">
        <f t="shared" si="47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 s="6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9">
        <f t="shared" si="46"/>
        <v>43626.208333333328</v>
      </c>
      <c r="T487" s="10">
        <f t="shared" si="47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 s="6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9">
        <f t="shared" si="46"/>
        <v>43168.25</v>
      </c>
      <c r="T488" s="10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 s="6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9">
        <f t="shared" si="46"/>
        <v>42845.208333333328</v>
      </c>
      <c r="T489" s="10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 s="6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9">
        <f t="shared" si="46"/>
        <v>42403.25</v>
      </c>
      <c r="T490" s="10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 s="6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9">
        <f t="shared" si="46"/>
        <v>40406.208333333336</v>
      </c>
      <c r="T491" s="10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 s="6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9">
        <f t="shared" si="46"/>
        <v>43786.25</v>
      </c>
      <c r="T492" s="10">
        <f t="shared" si="47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 s="6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9">
        <f t="shared" si="46"/>
        <v>41456.208333333336</v>
      </c>
      <c r="T493" s="10">
        <f t="shared" si="47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 s="6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9">
        <f t="shared" si="46"/>
        <v>40336.208333333336</v>
      </c>
      <c r="T494" s="10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 s="6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9">
        <f t="shared" si="46"/>
        <v>43645.208333333328</v>
      </c>
      <c r="T495" s="10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 s="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9">
        <f t="shared" si="46"/>
        <v>40990.208333333336</v>
      </c>
      <c r="T496" s="10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 s="6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9">
        <f t="shared" si="46"/>
        <v>41800.208333333336</v>
      </c>
      <c r="T497" s="10">
        <f t="shared" si="47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 s="6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9">
        <f t="shared" si="46"/>
        <v>42876.208333333328</v>
      </c>
      <c r="T498" s="10">
        <f t="shared" si="47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 s="6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9">
        <f t="shared" si="46"/>
        <v>42724.25</v>
      </c>
      <c r="T499" s="10">
        <f t="shared" si="47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 s="6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9">
        <f t="shared" si="46"/>
        <v>42005.25</v>
      </c>
      <c r="T500" s="10">
        <f t="shared" si="47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 s="6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9">
        <f t="shared" si="46"/>
        <v>42444.208333333328</v>
      </c>
      <c r="T501" s="10">
        <f t="shared" si="47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s="6">
        <f t="shared" si="43"/>
        <v>0</v>
      </c>
      <c r="Q502" t="str">
        <f t="shared" si="44"/>
        <v>theater</v>
      </c>
      <c r="R502" t="str">
        <f t="shared" si="45"/>
        <v>plays</v>
      </c>
      <c r="S502" s="9">
        <f t="shared" si="46"/>
        <v>41395.208333333336</v>
      </c>
      <c r="T502" s="10">
        <f t="shared" si="47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 s="6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9">
        <f t="shared" si="46"/>
        <v>41345.208333333336</v>
      </c>
      <c r="T503" s="10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 s="6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9">
        <f t="shared" si="46"/>
        <v>41117.208333333336</v>
      </c>
      <c r="T504" s="10">
        <f t="shared" si="47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 s="6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9">
        <f t="shared" si="46"/>
        <v>42186.208333333328</v>
      </c>
      <c r="T505" s="10">
        <f t="shared" si="47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 s="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9">
        <f t="shared" si="46"/>
        <v>42142.208333333328</v>
      </c>
      <c r="T506" s="10">
        <f t="shared" si="47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 s="6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9">
        <f t="shared" si="46"/>
        <v>41341.25</v>
      </c>
      <c r="T507" s="10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 s="6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9">
        <f t="shared" si="46"/>
        <v>43062.25</v>
      </c>
      <c r="T508" s="10">
        <f t="shared" si="47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 s="6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9">
        <f t="shared" si="46"/>
        <v>41373.208333333336</v>
      </c>
      <c r="T509" s="10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 s="6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9">
        <f t="shared" si="46"/>
        <v>43310.208333333328</v>
      </c>
      <c r="T510" s="10">
        <f t="shared" si="47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 s="6">
        <f t="shared" si="43"/>
        <v>95</v>
      </c>
      <c r="Q511" t="str">
        <f t="shared" si="44"/>
        <v>theater</v>
      </c>
      <c r="R511" t="str">
        <f t="shared" si="45"/>
        <v>plays</v>
      </c>
      <c r="S511" s="9">
        <f t="shared" si="46"/>
        <v>41034.208333333336</v>
      </c>
      <c r="T511" s="10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 s="6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9">
        <f t="shared" si="46"/>
        <v>43251.208333333328</v>
      </c>
      <c r="T512" s="10">
        <f t="shared" si="47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 s="6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9">
        <f t="shared" si="46"/>
        <v>43671.208333333328</v>
      </c>
      <c r="T513" s="10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ref="O514:O577" si="48">E514/D514</f>
        <v>1.3931868131868133</v>
      </c>
      <c r="P514" s="6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9">
        <f t="shared" si="46"/>
        <v>41825.208333333336</v>
      </c>
      <c r="T514" s="10">
        <f t="shared" si="47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8"/>
        <v>0.39277108433734942</v>
      </c>
      <c r="P515" s="6">
        <f t="shared" ref="P515:P578" si="49">IFERROR(E515/G515,0)</f>
        <v>93.142857142857139</v>
      </c>
      <c r="Q515" t="str">
        <f t="shared" ref="Q515:Q578" si="50">_xlfn.TEXTBEFORE(N515,"/")</f>
        <v>film &amp; video</v>
      </c>
      <c r="R515" t="str">
        <f t="shared" ref="R515:R578" si="51">_xlfn.TEXTAFTER(N515,"/")</f>
        <v>television</v>
      </c>
      <c r="S515" s="9">
        <f t="shared" ref="S515:S578" si="52">(((J515/60)/60)/24)+DATE(1970,1,1)</f>
        <v>40430.208333333336</v>
      </c>
      <c r="T515" s="10">
        <f t="shared" ref="T515:T578" si="53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 s="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9">
        <f t="shared" si="52"/>
        <v>41614.25</v>
      </c>
      <c r="T516" s="10">
        <f t="shared" si="5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 s="6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9">
        <f t="shared" si="52"/>
        <v>40900.25</v>
      </c>
      <c r="T517" s="10">
        <f t="shared" si="5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 s="6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9">
        <f t="shared" si="52"/>
        <v>40396.208333333336</v>
      </c>
      <c r="T518" s="10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 s="6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9">
        <f t="shared" si="52"/>
        <v>42860.208333333328</v>
      </c>
      <c r="T519" s="10">
        <f t="shared" si="53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 s="6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9">
        <f t="shared" si="52"/>
        <v>43154.25</v>
      </c>
      <c r="T520" s="10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 s="6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9">
        <f t="shared" si="52"/>
        <v>42012.25</v>
      </c>
      <c r="T521" s="10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 s="6">
        <f t="shared" si="49"/>
        <v>106.4375</v>
      </c>
      <c r="Q522" t="str">
        <f t="shared" si="50"/>
        <v>theater</v>
      </c>
      <c r="R522" t="str">
        <f t="shared" si="51"/>
        <v>plays</v>
      </c>
      <c r="S522" s="9">
        <f t="shared" si="52"/>
        <v>43574.208333333328</v>
      </c>
      <c r="T522" s="10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 s="6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9">
        <f t="shared" si="52"/>
        <v>42605.208333333328</v>
      </c>
      <c r="T523" s="10">
        <f t="shared" si="53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 s="6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9">
        <f t="shared" si="52"/>
        <v>41093.208333333336</v>
      </c>
      <c r="T524" s="10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 s="6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9">
        <f t="shared" si="52"/>
        <v>40241.25</v>
      </c>
      <c r="T525" s="10">
        <f t="shared" si="5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 s="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9">
        <f t="shared" si="52"/>
        <v>40294.208333333336</v>
      </c>
      <c r="T526" s="10">
        <f t="shared" si="5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 s="6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9">
        <f t="shared" si="52"/>
        <v>40505.25</v>
      </c>
      <c r="T527" s="10">
        <f t="shared" si="5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 s="6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9">
        <f t="shared" si="52"/>
        <v>42364.25</v>
      </c>
      <c r="T528" s="10">
        <f t="shared" si="5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 s="6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9">
        <f t="shared" si="52"/>
        <v>42405.25</v>
      </c>
      <c r="T529" s="10">
        <f t="shared" si="5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 s="6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9">
        <f t="shared" si="52"/>
        <v>41601.25</v>
      </c>
      <c r="T530" s="10">
        <f t="shared" si="5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 s="6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9">
        <f t="shared" si="52"/>
        <v>41769.208333333336</v>
      </c>
      <c r="T531" s="10">
        <f t="shared" si="5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 s="6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9">
        <f t="shared" si="52"/>
        <v>40421.208333333336</v>
      </c>
      <c r="T532" s="10">
        <f t="shared" si="53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 s="6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9">
        <f t="shared" si="52"/>
        <v>41589.25</v>
      </c>
      <c r="T533" s="10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 s="6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9">
        <f t="shared" si="52"/>
        <v>43125.25</v>
      </c>
      <c r="T534" s="10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 s="6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9">
        <f t="shared" si="52"/>
        <v>41479.208333333336</v>
      </c>
      <c r="T535" s="10">
        <f t="shared" si="5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 s="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9">
        <f t="shared" si="52"/>
        <v>43329.208333333328</v>
      </c>
      <c r="T536" s="10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 s="6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9">
        <f t="shared" si="52"/>
        <v>43259.208333333328</v>
      </c>
      <c r="T537" s="10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 s="6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9">
        <f t="shared" si="52"/>
        <v>40414.208333333336</v>
      </c>
      <c r="T538" s="10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 s="6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9">
        <f t="shared" si="52"/>
        <v>43342.208333333328</v>
      </c>
      <c r="T539" s="10">
        <f t="shared" si="5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 s="6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9">
        <f t="shared" si="52"/>
        <v>41539.208333333336</v>
      </c>
      <c r="T540" s="10">
        <f t="shared" si="5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 s="6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9">
        <f t="shared" si="52"/>
        <v>43647.208333333328</v>
      </c>
      <c r="T541" s="10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 s="6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9">
        <f t="shared" si="52"/>
        <v>43225.208333333328</v>
      </c>
      <c r="T542" s="10">
        <f t="shared" si="5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 s="6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9">
        <f t="shared" si="52"/>
        <v>42165.208333333328</v>
      </c>
      <c r="T543" s="10">
        <f t="shared" si="5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 s="6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9">
        <f t="shared" si="52"/>
        <v>42391.25</v>
      </c>
      <c r="T544" s="10">
        <f t="shared" si="5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 s="6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9">
        <f t="shared" si="52"/>
        <v>41528.208333333336</v>
      </c>
      <c r="T545" s="10">
        <f t="shared" si="5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 s="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9">
        <f t="shared" si="52"/>
        <v>42377.25</v>
      </c>
      <c r="T546" s="10">
        <f t="shared" si="5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 s="6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9">
        <f t="shared" si="52"/>
        <v>43824.25</v>
      </c>
      <c r="T547" s="10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 s="6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9">
        <f t="shared" si="52"/>
        <v>43360.208333333328</v>
      </c>
      <c r="T548" s="10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 s="6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9">
        <f t="shared" si="52"/>
        <v>42029.25</v>
      </c>
      <c r="T549" s="10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 s="6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9">
        <f t="shared" si="52"/>
        <v>42461.208333333328</v>
      </c>
      <c r="T550" s="10">
        <f t="shared" si="5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 s="6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9">
        <f t="shared" si="52"/>
        <v>41422.208333333336</v>
      </c>
      <c r="T551" s="10">
        <f t="shared" si="53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 s="6">
        <f t="shared" si="49"/>
        <v>4</v>
      </c>
      <c r="Q552" t="str">
        <f t="shared" si="50"/>
        <v>music</v>
      </c>
      <c r="R552" t="str">
        <f t="shared" si="51"/>
        <v>indie rock</v>
      </c>
      <c r="S552" s="9">
        <f t="shared" si="52"/>
        <v>40968.25</v>
      </c>
      <c r="T552" s="10">
        <f t="shared" si="5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 s="6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9">
        <f t="shared" si="52"/>
        <v>41993.25</v>
      </c>
      <c r="T553" s="10">
        <f t="shared" si="5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 s="6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9">
        <f t="shared" si="52"/>
        <v>42700.25</v>
      </c>
      <c r="T554" s="10">
        <f t="shared" si="53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 s="6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9">
        <f t="shared" si="52"/>
        <v>40545.25</v>
      </c>
      <c r="T555" s="10">
        <f t="shared" si="5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 s="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9">
        <f t="shared" si="52"/>
        <v>42723.25</v>
      </c>
      <c r="T556" s="10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 s="6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9">
        <f t="shared" si="52"/>
        <v>41731.208333333336</v>
      </c>
      <c r="T557" s="10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 s="6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9">
        <f t="shared" si="52"/>
        <v>40792.208333333336</v>
      </c>
      <c r="T558" s="10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 s="6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9">
        <f t="shared" si="52"/>
        <v>42279.208333333328</v>
      </c>
      <c r="T559" s="10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 s="6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9">
        <f t="shared" si="52"/>
        <v>42424.25</v>
      </c>
      <c r="T560" s="10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 s="6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9">
        <f t="shared" si="52"/>
        <v>42584.208333333328</v>
      </c>
      <c r="T561" s="10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 s="6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9">
        <f t="shared" si="52"/>
        <v>40865.25</v>
      </c>
      <c r="T562" s="10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 s="6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9">
        <f t="shared" si="52"/>
        <v>40833.208333333336</v>
      </c>
      <c r="T563" s="10">
        <f t="shared" si="53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 s="6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9">
        <f t="shared" si="52"/>
        <v>43536.208333333328</v>
      </c>
      <c r="T564" s="10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 s="6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9">
        <f t="shared" si="52"/>
        <v>43417.25</v>
      </c>
      <c r="T565" s="10">
        <f t="shared" si="5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 s="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9">
        <f t="shared" si="52"/>
        <v>42078.208333333328</v>
      </c>
      <c r="T566" s="10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 s="6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9">
        <f t="shared" si="52"/>
        <v>40862.25</v>
      </c>
      <c r="T567" s="10">
        <f t="shared" si="5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 s="6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9">
        <f t="shared" si="52"/>
        <v>42424.25</v>
      </c>
      <c r="T568" s="10">
        <f t="shared" si="5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 s="6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9">
        <f t="shared" si="52"/>
        <v>41830.208333333336</v>
      </c>
      <c r="T569" s="10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 s="6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9">
        <f t="shared" si="52"/>
        <v>40374.208333333336</v>
      </c>
      <c r="T570" s="10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 s="6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9">
        <f t="shared" si="52"/>
        <v>40554.25</v>
      </c>
      <c r="T571" s="10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 s="6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9">
        <f t="shared" si="52"/>
        <v>41993.25</v>
      </c>
      <c r="T572" s="10">
        <f t="shared" si="5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 s="6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9">
        <f t="shared" si="52"/>
        <v>42174.208333333328</v>
      </c>
      <c r="T573" s="10">
        <f t="shared" si="5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 s="6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9">
        <f t="shared" si="52"/>
        <v>42275.208333333328</v>
      </c>
      <c r="T574" s="10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 s="6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9">
        <f t="shared" si="52"/>
        <v>41761.208333333336</v>
      </c>
      <c r="T575" s="10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 s="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9">
        <f t="shared" si="52"/>
        <v>43806.25</v>
      </c>
      <c r="T576" s="10">
        <f t="shared" si="5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 s="6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9">
        <f t="shared" si="52"/>
        <v>41779.208333333336</v>
      </c>
      <c r="T577" s="10">
        <f t="shared" si="53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ref="O578:O641" si="54">E578/D578</f>
        <v>0.6492783505154639</v>
      </c>
      <c r="P578" s="6">
        <f t="shared" si="49"/>
        <v>98.40625</v>
      </c>
      <c r="Q578" t="str">
        <f t="shared" si="50"/>
        <v>theater</v>
      </c>
      <c r="R578" t="str">
        <f t="shared" si="51"/>
        <v>plays</v>
      </c>
      <c r="S578" s="9">
        <f t="shared" si="52"/>
        <v>43040.208333333328</v>
      </c>
      <c r="T578" s="10">
        <f t="shared" si="53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54"/>
        <v>0.18853658536585366</v>
      </c>
      <c r="P579" s="6">
        <f t="shared" ref="P579:P642" si="55">IFERROR(E579/G579,0)</f>
        <v>41.783783783783782</v>
      </c>
      <c r="Q579" t="str">
        <f t="shared" ref="Q579:Q642" si="56">_xlfn.TEXTBEFORE(N579,"/")</f>
        <v>music</v>
      </c>
      <c r="R579" t="str">
        <f t="shared" ref="R579:R642" si="57">_xlfn.TEXTAFTER(N579,"/")</f>
        <v>jazz</v>
      </c>
      <c r="S579" s="9">
        <f t="shared" ref="S579:S642" si="58">(((J579/60)/60)/24)+DATE(1970,1,1)</f>
        <v>40613.25</v>
      </c>
      <c r="T579" s="10">
        <f t="shared" ref="T579:T642" si="5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 s="6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9">
        <f t="shared" si="58"/>
        <v>40878.25</v>
      </c>
      <c r="T580" s="10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 s="6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9">
        <f t="shared" si="58"/>
        <v>40762.208333333336</v>
      </c>
      <c r="T581" s="10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 s="6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9">
        <f t="shared" si="58"/>
        <v>41696.25</v>
      </c>
      <c r="T582" s="10">
        <f t="shared" si="5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 s="6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9">
        <f t="shared" si="58"/>
        <v>40662.208333333336</v>
      </c>
      <c r="T583" s="10">
        <f t="shared" si="5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 s="6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9">
        <f t="shared" si="58"/>
        <v>42165.208333333328</v>
      </c>
      <c r="T584" s="10">
        <f t="shared" si="5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 s="6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9">
        <f t="shared" si="58"/>
        <v>40959.25</v>
      </c>
      <c r="T585" s="10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 s="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9">
        <f t="shared" si="58"/>
        <v>41024.208333333336</v>
      </c>
      <c r="T586" s="10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 s="6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9">
        <f t="shared" si="58"/>
        <v>40255.208333333336</v>
      </c>
      <c r="T587" s="10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 s="6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9">
        <f t="shared" si="58"/>
        <v>40499.25</v>
      </c>
      <c r="T588" s="10">
        <f t="shared" si="5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 s="6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9">
        <f t="shared" si="58"/>
        <v>43484.25</v>
      </c>
      <c r="T589" s="10">
        <f t="shared" si="5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 s="6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9">
        <f t="shared" si="58"/>
        <v>40262.208333333336</v>
      </c>
      <c r="T590" s="10">
        <f t="shared" si="5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 s="6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9">
        <f t="shared" si="58"/>
        <v>42190.208333333328</v>
      </c>
      <c r="T591" s="10">
        <f t="shared" si="5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 s="6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9">
        <f t="shared" si="58"/>
        <v>41994.25</v>
      </c>
      <c r="T592" s="10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 s="6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9">
        <f t="shared" si="58"/>
        <v>40373.208333333336</v>
      </c>
      <c r="T593" s="10">
        <f t="shared" si="5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 s="6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9">
        <f t="shared" si="58"/>
        <v>41789.208333333336</v>
      </c>
      <c r="T594" s="10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 s="6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9">
        <f t="shared" si="58"/>
        <v>41724.208333333336</v>
      </c>
      <c r="T595" s="10">
        <f t="shared" si="5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 s="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9">
        <f t="shared" si="58"/>
        <v>42548.208333333328</v>
      </c>
      <c r="T596" s="10">
        <f t="shared" si="5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 s="6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9">
        <f t="shared" si="58"/>
        <v>40253.208333333336</v>
      </c>
      <c r="T597" s="10">
        <f t="shared" si="5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 s="6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9">
        <f t="shared" si="58"/>
        <v>42434.25</v>
      </c>
      <c r="T598" s="10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 s="6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9">
        <f t="shared" si="58"/>
        <v>43786.25</v>
      </c>
      <c r="T599" s="10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 s="6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9">
        <f t="shared" si="58"/>
        <v>40344.208333333336</v>
      </c>
      <c r="T600" s="10">
        <f t="shared" si="5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 s="6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9">
        <f t="shared" si="58"/>
        <v>42047.25</v>
      </c>
      <c r="T601" s="10">
        <f t="shared" si="5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 s="6">
        <f t="shared" si="55"/>
        <v>5</v>
      </c>
      <c r="Q602" t="str">
        <f t="shared" si="56"/>
        <v>food</v>
      </c>
      <c r="R602" t="str">
        <f t="shared" si="57"/>
        <v>food trucks</v>
      </c>
      <c r="S602" s="9">
        <f t="shared" si="58"/>
        <v>41485.208333333336</v>
      </c>
      <c r="T602" s="10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 s="6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9">
        <f t="shared" si="58"/>
        <v>41789.208333333336</v>
      </c>
      <c r="T603" s="10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 s="6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9">
        <f t="shared" si="58"/>
        <v>42160.208333333328</v>
      </c>
      <c r="T604" s="10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 s="6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9">
        <f t="shared" si="58"/>
        <v>43573.208333333328</v>
      </c>
      <c r="T605" s="10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 s="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9">
        <f t="shared" si="58"/>
        <v>40565.25</v>
      </c>
      <c r="T606" s="10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 s="6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9">
        <f t="shared" si="58"/>
        <v>42280.208333333328</v>
      </c>
      <c r="T607" s="10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 s="6">
        <f t="shared" si="55"/>
        <v>40.03125</v>
      </c>
      <c r="Q608" t="str">
        <f t="shared" si="56"/>
        <v>music</v>
      </c>
      <c r="R608" t="str">
        <f t="shared" si="57"/>
        <v>rock</v>
      </c>
      <c r="S608" s="9">
        <f t="shared" si="58"/>
        <v>42436.25</v>
      </c>
      <c r="T608" s="10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 s="6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9">
        <f t="shared" si="58"/>
        <v>41721.208333333336</v>
      </c>
      <c r="T609" s="10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 s="6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9">
        <f t="shared" si="58"/>
        <v>43530.25</v>
      </c>
      <c r="T610" s="10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 s="6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9">
        <f t="shared" si="58"/>
        <v>43481.25</v>
      </c>
      <c r="T611" s="10">
        <f t="shared" si="5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 s="6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9">
        <f t="shared" si="58"/>
        <v>41259.25</v>
      </c>
      <c r="T612" s="10">
        <f t="shared" si="5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 s="6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9">
        <f t="shared" si="58"/>
        <v>41480.208333333336</v>
      </c>
      <c r="T613" s="10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 s="6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9">
        <f t="shared" si="58"/>
        <v>40474.208333333336</v>
      </c>
      <c r="T614" s="10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 s="6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9">
        <f t="shared" si="58"/>
        <v>42973.208333333328</v>
      </c>
      <c r="T615" s="10">
        <f t="shared" si="5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 s="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9">
        <f t="shared" si="58"/>
        <v>42746.25</v>
      </c>
      <c r="T616" s="10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 s="6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9">
        <f t="shared" si="58"/>
        <v>42489.208333333328</v>
      </c>
      <c r="T617" s="10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 s="6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9">
        <f t="shared" si="58"/>
        <v>41537.208333333336</v>
      </c>
      <c r="T618" s="10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 s="6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9">
        <f t="shared" si="58"/>
        <v>41794.208333333336</v>
      </c>
      <c r="T619" s="10">
        <f t="shared" si="5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 s="6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9">
        <f t="shared" si="58"/>
        <v>41396.208333333336</v>
      </c>
      <c r="T620" s="10">
        <f t="shared" si="5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 s="6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9">
        <f t="shared" si="58"/>
        <v>40669.208333333336</v>
      </c>
      <c r="T621" s="10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 s="6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9">
        <f t="shared" si="58"/>
        <v>42559.208333333328</v>
      </c>
      <c r="T622" s="10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 s="6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9">
        <f t="shared" si="58"/>
        <v>42626.208333333328</v>
      </c>
      <c r="T623" s="10">
        <f t="shared" si="5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 s="6">
        <f t="shared" si="55"/>
        <v>92.4375</v>
      </c>
      <c r="Q624" t="str">
        <f t="shared" si="56"/>
        <v>music</v>
      </c>
      <c r="R624" t="str">
        <f t="shared" si="57"/>
        <v>indie rock</v>
      </c>
      <c r="S624" s="9">
        <f t="shared" si="58"/>
        <v>43205.208333333328</v>
      </c>
      <c r="T624" s="10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 s="6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9">
        <f t="shared" si="58"/>
        <v>42201.208333333328</v>
      </c>
      <c r="T625" s="10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 s="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9">
        <f t="shared" si="58"/>
        <v>42029.25</v>
      </c>
      <c r="T626" s="10">
        <f t="shared" si="5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 s="6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9">
        <f t="shared" si="58"/>
        <v>43857.25</v>
      </c>
      <c r="T627" s="10">
        <f t="shared" si="5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 s="6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9">
        <f t="shared" si="58"/>
        <v>40449.208333333336</v>
      </c>
      <c r="T628" s="10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 s="6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9">
        <f t="shared" si="58"/>
        <v>40345.208333333336</v>
      </c>
      <c r="T629" s="10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 s="6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9">
        <f t="shared" si="58"/>
        <v>40455.208333333336</v>
      </c>
      <c r="T630" s="10">
        <f t="shared" si="5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 s="6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9">
        <f t="shared" si="58"/>
        <v>42557.208333333328</v>
      </c>
      <c r="T631" s="10">
        <f t="shared" si="5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 s="6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9">
        <f t="shared" si="58"/>
        <v>43586.208333333328</v>
      </c>
      <c r="T632" s="10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 s="6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9">
        <f t="shared" si="58"/>
        <v>43550.208333333328</v>
      </c>
      <c r="T633" s="10">
        <f t="shared" si="5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 s="6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9">
        <f t="shared" si="58"/>
        <v>41945.208333333336</v>
      </c>
      <c r="T634" s="10">
        <f t="shared" si="5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 s="6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9">
        <f t="shared" si="58"/>
        <v>42315.25</v>
      </c>
      <c r="T635" s="10">
        <f t="shared" si="5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 s="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9">
        <f t="shared" si="58"/>
        <v>42819.208333333328</v>
      </c>
      <c r="T636" s="10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 s="6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9">
        <f t="shared" si="58"/>
        <v>41314.25</v>
      </c>
      <c r="T637" s="10">
        <f t="shared" si="5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 s="6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9">
        <f t="shared" si="58"/>
        <v>40926.25</v>
      </c>
      <c r="T638" s="10">
        <f t="shared" si="5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 s="6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9">
        <f t="shared" si="58"/>
        <v>42688.25</v>
      </c>
      <c r="T639" s="10">
        <f t="shared" si="5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 s="6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9">
        <f t="shared" si="58"/>
        <v>40386.208333333336</v>
      </c>
      <c r="T640" s="10">
        <f t="shared" si="5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 s="6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9">
        <f t="shared" si="58"/>
        <v>43309.208333333328</v>
      </c>
      <c r="T641" s="10">
        <f t="shared" si="5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ref="O642:O705" si="60">E642/D642</f>
        <v>0.16501669449081802</v>
      </c>
      <c r="P642" s="6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9">
        <f t="shared" si="58"/>
        <v>42387.25</v>
      </c>
      <c r="T642" s="10">
        <f t="shared" si="5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60"/>
        <v>1.1996808510638297</v>
      </c>
      <c r="P643" s="6">
        <f t="shared" ref="P643:P706" si="61">IFERROR(E643/G643,0)</f>
        <v>58.128865979381445</v>
      </c>
      <c r="Q643" t="str">
        <f t="shared" ref="Q643:Q706" si="62">_xlfn.TEXTBEFORE(N643,"/")</f>
        <v>theater</v>
      </c>
      <c r="R643" t="str">
        <f t="shared" ref="R643:R706" si="63">_xlfn.TEXTAFTER(N643,"/")</f>
        <v>plays</v>
      </c>
      <c r="S643" s="9">
        <f t="shared" ref="S643:S706" si="64">(((J643/60)/60)/24)+DATE(1970,1,1)</f>
        <v>42786.25</v>
      </c>
      <c r="T643" s="10">
        <f t="shared" ref="T643:T706" si="65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 s="6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9">
        <f t="shared" si="64"/>
        <v>43451.25</v>
      </c>
      <c r="T644" s="10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 s="6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9">
        <f t="shared" si="64"/>
        <v>42795.25</v>
      </c>
      <c r="T645" s="10">
        <f t="shared" si="65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 s="6">
        <f t="shared" si="61"/>
        <v>28</v>
      </c>
      <c r="Q646" t="str">
        <f t="shared" si="62"/>
        <v>theater</v>
      </c>
      <c r="R646" t="str">
        <f t="shared" si="63"/>
        <v>plays</v>
      </c>
      <c r="S646" s="9">
        <f t="shared" si="64"/>
        <v>43452.25</v>
      </c>
      <c r="T646" s="10">
        <f t="shared" si="65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 s="6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9">
        <f t="shared" si="64"/>
        <v>43369.208333333328</v>
      </c>
      <c r="T647" s="10">
        <f t="shared" si="65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 s="6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9">
        <f t="shared" si="64"/>
        <v>41346.208333333336</v>
      </c>
      <c r="T648" s="10">
        <f t="shared" si="65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 s="6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9">
        <f t="shared" si="64"/>
        <v>43199.208333333328</v>
      </c>
      <c r="T649" s="10">
        <f t="shared" si="65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 s="6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9">
        <f t="shared" si="64"/>
        <v>42922.208333333328</v>
      </c>
      <c r="T650" s="10">
        <f t="shared" si="65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 s="6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9">
        <f t="shared" si="64"/>
        <v>40471.208333333336</v>
      </c>
      <c r="T651" s="10">
        <f t="shared" si="65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 s="6">
        <f t="shared" si="61"/>
        <v>2</v>
      </c>
      <c r="Q652" t="str">
        <f t="shared" si="62"/>
        <v>music</v>
      </c>
      <c r="R652" t="str">
        <f t="shared" si="63"/>
        <v>jazz</v>
      </c>
      <c r="S652" s="9">
        <f t="shared" si="64"/>
        <v>41828.208333333336</v>
      </c>
      <c r="T652" s="10">
        <f t="shared" si="65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 s="6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9">
        <f t="shared" si="64"/>
        <v>41692.25</v>
      </c>
      <c r="T653" s="10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 s="6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9">
        <f t="shared" si="64"/>
        <v>42587.208333333328</v>
      </c>
      <c r="T654" s="10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 s="6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9">
        <f t="shared" si="64"/>
        <v>42468.208333333328</v>
      </c>
      <c r="T655" s="10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 s="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9">
        <f t="shared" si="64"/>
        <v>42240.208333333328</v>
      </c>
      <c r="T656" s="10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 s="6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9">
        <f t="shared" si="64"/>
        <v>42796.25</v>
      </c>
      <c r="T657" s="10">
        <f t="shared" si="65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 s="6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9">
        <f t="shared" si="64"/>
        <v>43097.25</v>
      </c>
      <c r="T658" s="10">
        <f t="shared" si="65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 s="6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9">
        <f t="shared" si="64"/>
        <v>43096.25</v>
      </c>
      <c r="T659" s="10">
        <f t="shared" si="65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 s="6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9">
        <f t="shared" si="64"/>
        <v>42246.208333333328</v>
      </c>
      <c r="T660" s="10">
        <f t="shared" si="65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 s="6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9">
        <f t="shared" si="64"/>
        <v>40570.25</v>
      </c>
      <c r="T661" s="10">
        <f t="shared" si="65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 s="6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9">
        <f t="shared" si="64"/>
        <v>42237.208333333328</v>
      </c>
      <c r="T662" s="10">
        <f t="shared" si="65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 s="6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9">
        <f t="shared" si="64"/>
        <v>40996.208333333336</v>
      </c>
      <c r="T663" s="10">
        <f t="shared" si="65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 s="6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9">
        <f t="shared" si="64"/>
        <v>43443.25</v>
      </c>
      <c r="T664" s="10">
        <f t="shared" si="65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 s="6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9">
        <f t="shared" si="64"/>
        <v>40458.208333333336</v>
      </c>
      <c r="T665" s="10">
        <f t="shared" si="65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 s="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9">
        <f t="shared" si="64"/>
        <v>40959.25</v>
      </c>
      <c r="T666" s="10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 s="6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9">
        <f t="shared" si="64"/>
        <v>40733.208333333336</v>
      </c>
      <c r="T667" s="10">
        <f t="shared" si="65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 s="6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9">
        <f t="shared" si="64"/>
        <v>41516.208333333336</v>
      </c>
      <c r="T668" s="10">
        <f t="shared" si="65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 s="6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9">
        <f t="shared" si="64"/>
        <v>41892.208333333336</v>
      </c>
      <c r="T669" s="10">
        <f t="shared" si="65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 s="6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9">
        <f t="shared" si="64"/>
        <v>41122.208333333336</v>
      </c>
      <c r="T670" s="10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 s="6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9">
        <f t="shared" si="64"/>
        <v>42912.208333333328</v>
      </c>
      <c r="T671" s="10">
        <f t="shared" si="65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 s="6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9">
        <f t="shared" si="64"/>
        <v>42425.25</v>
      </c>
      <c r="T672" s="10">
        <f t="shared" si="65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 s="6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9">
        <f t="shared" si="64"/>
        <v>40390.208333333336</v>
      </c>
      <c r="T673" s="10">
        <f t="shared" si="65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 s="6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9">
        <f t="shared" si="64"/>
        <v>43180.208333333328</v>
      </c>
      <c r="T674" s="10">
        <f t="shared" si="65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 s="6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9">
        <f t="shared" si="64"/>
        <v>42475.208333333328</v>
      </c>
      <c r="T675" s="10">
        <f t="shared" si="65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 s="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9">
        <f t="shared" si="64"/>
        <v>40774.208333333336</v>
      </c>
      <c r="T676" s="10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 s="6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9">
        <f t="shared" si="64"/>
        <v>43719.208333333328</v>
      </c>
      <c r="T677" s="10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 s="6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9">
        <f t="shared" si="64"/>
        <v>41178.208333333336</v>
      </c>
      <c r="T678" s="10">
        <f t="shared" si="65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 s="6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9">
        <f t="shared" si="64"/>
        <v>42561.208333333328</v>
      </c>
      <c r="T679" s="10">
        <f t="shared" si="65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 s="6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9">
        <f t="shared" si="64"/>
        <v>43484.25</v>
      </c>
      <c r="T680" s="10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 s="6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9">
        <f t="shared" si="64"/>
        <v>43756.208333333328</v>
      </c>
      <c r="T681" s="10">
        <f t="shared" si="65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 s="6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9">
        <f t="shared" si="64"/>
        <v>43813.25</v>
      </c>
      <c r="T682" s="10">
        <f t="shared" si="65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 s="6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9">
        <f t="shared" si="64"/>
        <v>40898.25</v>
      </c>
      <c r="T683" s="10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 s="6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9">
        <f t="shared" si="64"/>
        <v>41619.25</v>
      </c>
      <c r="T684" s="10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 s="6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9">
        <f t="shared" si="64"/>
        <v>43359.208333333328</v>
      </c>
      <c r="T685" s="10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 s="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9">
        <f t="shared" si="64"/>
        <v>40358.208333333336</v>
      </c>
      <c r="T686" s="10">
        <f t="shared" si="65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 s="6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9">
        <f t="shared" si="64"/>
        <v>42239.208333333328</v>
      </c>
      <c r="T687" s="10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 s="6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9">
        <f t="shared" si="64"/>
        <v>43186.208333333328</v>
      </c>
      <c r="T688" s="10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 s="6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9">
        <f t="shared" si="64"/>
        <v>42806.25</v>
      </c>
      <c r="T689" s="10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 s="6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9">
        <f t="shared" si="64"/>
        <v>43475.25</v>
      </c>
      <c r="T690" s="10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 s="6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9">
        <f t="shared" si="64"/>
        <v>41576.208333333336</v>
      </c>
      <c r="T691" s="10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 s="6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9">
        <f t="shared" si="64"/>
        <v>40874.25</v>
      </c>
      <c r="T692" s="10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 s="6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9">
        <f t="shared" si="64"/>
        <v>41185.208333333336</v>
      </c>
      <c r="T693" s="10">
        <f t="shared" si="65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 s="6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9">
        <f t="shared" si="64"/>
        <v>43655.208333333328</v>
      </c>
      <c r="T694" s="10">
        <f t="shared" si="65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 s="6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9">
        <f t="shared" si="64"/>
        <v>43025.208333333328</v>
      </c>
      <c r="T695" s="10">
        <f t="shared" si="65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 s="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9">
        <f t="shared" si="64"/>
        <v>43066.25</v>
      </c>
      <c r="T696" s="10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 s="6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9">
        <f t="shared" si="64"/>
        <v>42322.25</v>
      </c>
      <c r="T697" s="10">
        <f t="shared" si="65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 s="6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9">
        <f t="shared" si="64"/>
        <v>42114.208333333328</v>
      </c>
      <c r="T698" s="10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 s="6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9">
        <f t="shared" si="64"/>
        <v>43190.208333333328</v>
      </c>
      <c r="T699" s="10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 s="6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9">
        <f t="shared" si="64"/>
        <v>40871.25</v>
      </c>
      <c r="T700" s="10">
        <f t="shared" si="65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 s="6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9">
        <f t="shared" si="64"/>
        <v>43641.208333333328</v>
      </c>
      <c r="T701" s="10">
        <f t="shared" si="65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 s="6">
        <f t="shared" si="61"/>
        <v>3</v>
      </c>
      <c r="Q702" t="str">
        <f t="shared" si="62"/>
        <v>technology</v>
      </c>
      <c r="R702" t="str">
        <f t="shared" si="63"/>
        <v>wearables</v>
      </c>
      <c r="S702" s="9">
        <f t="shared" si="64"/>
        <v>40203.25</v>
      </c>
      <c r="T702" s="10">
        <f t="shared" si="65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 s="6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9">
        <f t="shared" si="64"/>
        <v>40629.208333333336</v>
      </c>
      <c r="T703" s="10">
        <f t="shared" si="65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 s="6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9">
        <f t="shared" si="64"/>
        <v>41477.208333333336</v>
      </c>
      <c r="T704" s="10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 s="6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9">
        <f t="shared" si="64"/>
        <v>41020.208333333336</v>
      </c>
      <c r="T705" s="10">
        <f t="shared" si="65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ref="O706:O769" si="66">E706/D706</f>
        <v>1.2278160919540231</v>
      </c>
      <c r="P706" s="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9">
        <f t="shared" si="64"/>
        <v>42555.208333333328</v>
      </c>
      <c r="T706" s="10">
        <f t="shared" si="65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66"/>
        <v>0.99026517383618151</v>
      </c>
      <c r="P707" s="6">
        <f t="shared" ref="P707:P770" si="67">IFERROR(E707/G707,0)</f>
        <v>82.986666666666665</v>
      </c>
      <c r="Q707" t="str">
        <f t="shared" ref="Q707:Q770" si="68">_xlfn.TEXTBEFORE(N707,"/")</f>
        <v>publishing</v>
      </c>
      <c r="R707" t="str">
        <f t="shared" ref="R707:R770" si="69">_xlfn.TEXTAFTER(N707,"/")</f>
        <v>nonfiction</v>
      </c>
      <c r="S707" s="9">
        <f t="shared" ref="S707:S770" si="70">(((J707/60)/60)/24)+DATE(1970,1,1)</f>
        <v>41619.25</v>
      </c>
      <c r="T707" s="10">
        <f t="shared" ref="T707:T770" si="71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 s="6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9">
        <f t="shared" si="70"/>
        <v>43471.25</v>
      </c>
      <c r="T708" s="10">
        <f t="shared" si="71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 s="6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9">
        <f t="shared" si="70"/>
        <v>43442.25</v>
      </c>
      <c r="T709" s="10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 s="6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9">
        <f t="shared" si="70"/>
        <v>42877.208333333328</v>
      </c>
      <c r="T710" s="10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 s="6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9">
        <f t="shared" si="70"/>
        <v>41018.208333333336</v>
      </c>
      <c r="T711" s="10">
        <f t="shared" si="71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 s="6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9">
        <f t="shared" si="70"/>
        <v>43295.208333333328</v>
      </c>
      <c r="T712" s="10">
        <f t="shared" si="71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 s="6">
        <f t="shared" si="67"/>
        <v>90</v>
      </c>
      <c r="Q713" t="str">
        <f t="shared" si="68"/>
        <v>theater</v>
      </c>
      <c r="R713" t="str">
        <f t="shared" si="69"/>
        <v>plays</v>
      </c>
      <c r="S713" s="9">
        <f t="shared" si="70"/>
        <v>42393.25</v>
      </c>
      <c r="T713" s="10">
        <f t="shared" si="71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 s="6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9">
        <f t="shared" si="70"/>
        <v>42559.208333333328</v>
      </c>
      <c r="T714" s="10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 s="6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9">
        <f t="shared" si="70"/>
        <v>42604.208333333328</v>
      </c>
      <c r="T715" s="10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 s="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9">
        <f t="shared" si="70"/>
        <v>41870.208333333336</v>
      </c>
      <c r="T716" s="10">
        <f t="shared" si="71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 s="6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9">
        <f t="shared" si="70"/>
        <v>40397.208333333336</v>
      </c>
      <c r="T717" s="10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 s="6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9">
        <f t="shared" si="70"/>
        <v>41465.208333333336</v>
      </c>
      <c r="T718" s="10">
        <f t="shared" si="71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 s="6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9">
        <f t="shared" si="70"/>
        <v>40777.208333333336</v>
      </c>
      <c r="T719" s="10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 s="6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9">
        <f t="shared" si="70"/>
        <v>41442.208333333336</v>
      </c>
      <c r="T720" s="10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 s="6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9">
        <f t="shared" si="70"/>
        <v>41058.208333333336</v>
      </c>
      <c r="T721" s="10">
        <f t="shared" si="71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 s="6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9">
        <f t="shared" si="70"/>
        <v>43152.25</v>
      </c>
      <c r="T722" s="10">
        <f t="shared" si="71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 s="6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9">
        <f t="shared" si="70"/>
        <v>43194.208333333328</v>
      </c>
      <c r="T723" s="10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 s="6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9">
        <f t="shared" si="70"/>
        <v>43045.25</v>
      </c>
      <c r="T724" s="10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 s="6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9">
        <f t="shared" si="70"/>
        <v>42431.25</v>
      </c>
      <c r="T725" s="10">
        <f t="shared" si="71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 s="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9">
        <f t="shared" si="70"/>
        <v>41934.208333333336</v>
      </c>
      <c r="T726" s="10">
        <f t="shared" si="71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 s="6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9">
        <f t="shared" si="70"/>
        <v>41958.25</v>
      </c>
      <c r="T727" s="10">
        <f t="shared" si="71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 s="6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9">
        <f t="shared" si="70"/>
        <v>40476.208333333336</v>
      </c>
      <c r="T728" s="10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 s="6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9">
        <f t="shared" si="70"/>
        <v>43485.25</v>
      </c>
      <c r="T729" s="10">
        <f t="shared" si="71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 s="6">
        <f t="shared" si="67"/>
        <v>73.5</v>
      </c>
      <c r="Q730" t="str">
        <f t="shared" si="68"/>
        <v>theater</v>
      </c>
      <c r="R730" t="str">
        <f t="shared" si="69"/>
        <v>plays</v>
      </c>
      <c r="S730" s="9">
        <f t="shared" si="70"/>
        <v>42515.208333333328</v>
      </c>
      <c r="T730" s="10">
        <f t="shared" si="71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 s="6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9">
        <f t="shared" si="70"/>
        <v>41309.25</v>
      </c>
      <c r="T731" s="10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 s="6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9">
        <f t="shared" si="70"/>
        <v>42147.208333333328</v>
      </c>
      <c r="T732" s="10">
        <f t="shared" si="71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 s="6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9">
        <f t="shared" si="70"/>
        <v>42939.208333333328</v>
      </c>
      <c r="T733" s="10">
        <f t="shared" si="71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 s="6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9">
        <f t="shared" si="70"/>
        <v>42816.208333333328</v>
      </c>
      <c r="T734" s="10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 s="6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9">
        <f t="shared" si="70"/>
        <v>41844.208333333336</v>
      </c>
      <c r="T735" s="10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 s="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9">
        <f t="shared" si="70"/>
        <v>42763.25</v>
      </c>
      <c r="T736" s="10">
        <f t="shared" si="71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 s="6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9">
        <f t="shared" si="70"/>
        <v>42459.208333333328</v>
      </c>
      <c r="T737" s="10">
        <f t="shared" si="71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 s="6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9">
        <f t="shared" si="70"/>
        <v>42055.25</v>
      </c>
      <c r="T738" s="10">
        <f t="shared" si="71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 s="6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9">
        <f t="shared" si="70"/>
        <v>42685.25</v>
      </c>
      <c r="T739" s="10">
        <f t="shared" si="71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 s="6">
        <f t="shared" si="67"/>
        <v>103.8</v>
      </c>
      <c r="Q740" t="str">
        <f t="shared" si="68"/>
        <v>theater</v>
      </c>
      <c r="R740" t="str">
        <f t="shared" si="69"/>
        <v>plays</v>
      </c>
      <c r="S740" s="9">
        <f t="shared" si="70"/>
        <v>41959.25</v>
      </c>
      <c r="T740" s="10">
        <f t="shared" si="71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 s="6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9">
        <f t="shared" si="70"/>
        <v>41089.208333333336</v>
      </c>
      <c r="T741" s="10">
        <f t="shared" si="71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 s="6">
        <f t="shared" si="67"/>
        <v>99.5</v>
      </c>
      <c r="Q742" t="str">
        <f t="shared" si="68"/>
        <v>theater</v>
      </c>
      <c r="R742" t="str">
        <f t="shared" si="69"/>
        <v>plays</v>
      </c>
      <c r="S742" s="9">
        <f t="shared" si="70"/>
        <v>42769.25</v>
      </c>
      <c r="T742" s="10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 s="6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9">
        <f t="shared" si="70"/>
        <v>40321.208333333336</v>
      </c>
      <c r="T743" s="10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 s="6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9">
        <f t="shared" si="70"/>
        <v>40197.25</v>
      </c>
      <c r="T744" s="10">
        <f t="shared" si="71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 s="6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9">
        <f t="shared" si="70"/>
        <v>42298.208333333328</v>
      </c>
      <c r="T745" s="10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 s="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9">
        <f t="shared" si="70"/>
        <v>43322.208333333328</v>
      </c>
      <c r="T746" s="10">
        <f t="shared" si="71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 s="6">
        <f t="shared" si="67"/>
        <v>61.5</v>
      </c>
      <c r="Q747" t="str">
        <f t="shared" si="68"/>
        <v>technology</v>
      </c>
      <c r="R747" t="str">
        <f t="shared" si="69"/>
        <v>wearables</v>
      </c>
      <c r="S747" s="9">
        <f t="shared" si="70"/>
        <v>40328.208333333336</v>
      </c>
      <c r="T747" s="10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 s="6">
        <f t="shared" si="67"/>
        <v>35</v>
      </c>
      <c r="Q748" t="str">
        <f t="shared" si="68"/>
        <v>technology</v>
      </c>
      <c r="R748" t="str">
        <f t="shared" si="69"/>
        <v>web</v>
      </c>
      <c r="S748" s="9">
        <f t="shared" si="70"/>
        <v>40825.208333333336</v>
      </c>
      <c r="T748" s="10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 s="6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9">
        <f t="shared" si="70"/>
        <v>40423.208333333336</v>
      </c>
      <c r="T749" s="10">
        <f t="shared" si="71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 s="6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9">
        <f t="shared" si="70"/>
        <v>40238.25</v>
      </c>
      <c r="T750" s="10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 s="6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9">
        <f t="shared" si="70"/>
        <v>41920.208333333336</v>
      </c>
      <c r="T751" s="10">
        <f t="shared" si="71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 s="6">
        <f t="shared" si="67"/>
        <v>1</v>
      </c>
      <c r="Q752" t="str">
        <f t="shared" si="68"/>
        <v>music</v>
      </c>
      <c r="R752" t="str">
        <f t="shared" si="69"/>
        <v>electric music</v>
      </c>
      <c r="S752" s="9">
        <f t="shared" si="70"/>
        <v>40360.208333333336</v>
      </c>
      <c r="T752" s="10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 s="6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9">
        <f t="shared" si="70"/>
        <v>42446.208333333328</v>
      </c>
      <c r="T753" s="10">
        <f t="shared" si="71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 s="6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9">
        <f t="shared" si="70"/>
        <v>40395.208333333336</v>
      </c>
      <c r="T754" s="10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 s="6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9">
        <f t="shared" si="70"/>
        <v>40321.208333333336</v>
      </c>
      <c r="T755" s="10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 s="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9">
        <f t="shared" si="70"/>
        <v>41210.208333333336</v>
      </c>
      <c r="T756" s="10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 s="6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9">
        <f t="shared" si="70"/>
        <v>43096.25</v>
      </c>
      <c r="T757" s="10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 s="6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9">
        <f t="shared" si="70"/>
        <v>42024.25</v>
      </c>
      <c r="T758" s="10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 s="6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9">
        <f t="shared" si="70"/>
        <v>40675.208333333336</v>
      </c>
      <c r="T759" s="10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 s="6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9">
        <f t="shared" si="70"/>
        <v>41936.208333333336</v>
      </c>
      <c r="T760" s="10">
        <f t="shared" si="71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 s="6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9">
        <f t="shared" si="70"/>
        <v>43136.25</v>
      </c>
      <c r="T761" s="10">
        <f t="shared" si="71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 s="6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9">
        <f t="shared" si="70"/>
        <v>43678.208333333328</v>
      </c>
      <c r="T762" s="10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 s="6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9">
        <f t="shared" si="70"/>
        <v>42938.208333333328</v>
      </c>
      <c r="T763" s="10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 s="6">
        <f t="shared" si="67"/>
        <v>62.04</v>
      </c>
      <c r="Q764" t="str">
        <f t="shared" si="68"/>
        <v>music</v>
      </c>
      <c r="R764" t="str">
        <f t="shared" si="69"/>
        <v>jazz</v>
      </c>
      <c r="S764" s="9">
        <f t="shared" si="70"/>
        <v>41241.25</v>
      </c>
      <c r="T764" s="10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 s="6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9">
        <f t="shared" si="70"/>
        <v>41037.208333333336</v>
      </c>
      <c r="T765" s="10">
        <f t="shared" si="71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 s="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9">
        <f t="shared" si="70"/>
        <v>40676.208333333336</v>
      </c>
      <c r="T766" s="10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 s="6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9">
        <f t="shared" si="70"/>
        <v>42840.208333333328</v>
      </c>
      <c r="T767" s="10">
        <f t="shared" si="71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 s="6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9">
        <f t="shared" si="70"/>
        <v>43362.208333333328</v>
      </c>
      <c r="T768" s="10">
        <f t="shared" si="71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 s="6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9">
        <f t="shared" si="70"/>
        <v>42283.208333333328</v>
      </c>
      <c r="T769" s="10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ref="O770:O833" si="72">E770/D770</f>
        <v>2.31</v>
      </c>
      <c r="P770" s="6">
        <f t="shared" si="67"/>
        <v>73.92</v>
      </c>
      <c r="Q770" t="str">
        <f t="shared" si="68"/>
        <v>theater</v>
      </c>
      <c r="R770" t="str">
        <f t="shared" si="69"/>
        <v>plays</v>
      </c>
      <c r="S770" s="9">
        <f t="shared" si="70"/>
        <v>41619.25</v>
      </c>
      <c r="T770" s="10">
        <f t="shared" si="71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72"/>
        <v>0.86867834394904464</v>
      </c>
      <c r="P771" s="6">
        <f t="shared" ref="P771:P834" si="73">IFERROR(E771/G771,0)</f>
        <v>31.995894428152493</v>
      </c>
      <c r="Q771" t="str">
        <f t="shared" ref="Q771:Q834" si="74">_xlfn.TEXTBEFORE(N771,"/")</f>
        <v>games</v>
      </c>
      <c r="R771" t="str">
        <f t="shared" ref="R771:R834" si="75">_xlfn.TEXTAFTER(N771,"/")</f>
        <v>video games</v>
      </c>
      <c r="S771" s="9">
        <f t="shared" ref="S771:S834" si="76">(((J771/60)/60)/24)+DATE(1970,1,1)</f>
        <v>41501.208333333336</v>
      </c>
      <c r="T771" s="10">
        <f t="shared" ref="T771:T834" si="77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2.7074418604651163</v>
      </c>
      <c r="P772" s="6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9">
        <f t="shared" si="76"/>
        <v>41743.208333333336</v>
      </c>
      <c r="T772" s="10">
        <f t="shared" si="7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0.49446428571428569</v>
      </c>
      <c r="P773" s="6">
        <f t="shared" si="73"/>
        <v>106.5</v>
      </c>
      <c r="Q773" t="str">
        <f t="shared" si="74"/>
        <v>theater</v>
      </c>
      <c r="R773" t="str">
        <f t="shared" si="75"/>
        <v>plays</v>
      </c>
      <c r="S773" s="9">
        <f t="shared" si="76"/>
        <v>43491.25</v>
      </c>
      <c r="T773" s="10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1.1335962566844919</v>
      </c>
      <c r="P774" s="6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9">
        <f t="shared" si="76"/>
        <v>43505.25</v>
      </c>
      <c r="T774" s="10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1.9055555555555554</v>
      </c>
      <c r="P775" s="6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9">
        <f t="shared" si="76"/>
        <v>42838.208333333328</v>
      </c>
      <c r="T775" s="10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1.355</v>
      </c>
      <c r="P776" s="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9">
        <f t="shared" si="76"/>
        <v>42513.208333333328</v>
      </c>
      <c r="T776" s="10">
        <f t="shared" si="77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0.10297872340425532</v>
      </c>
      <c r="P777" s="6">
        <f t="shared" si="73"/>
        <v>96.8</v>
      </c>
      <c r="Q777" t="str">
        <f t="shared" si="74"/>
        <v>music</v>
      </c>
      <c r="R777" t="str">
        <f t="shared" si="75"/>
        <v>rock</v>
      </c>
      <c r="S777" s="9">
        <f t="shared" si="76"/>
        <v>41949.25</v>
      </c>
      <c r="T777" s="10">
        <f t="shared" si="7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0.65544223826714798</v>
      </c>
      <c r="P778" s="6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9">
        <f t="shared" si="76"/>
        <v>43650.208333333328</v>
      </c>
      <c r="T778" s="10">
        <f t="shared" si="7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0.49026652452025588</v>
      </c>
      <c r="P779" s="6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9">
        <f t="shared" si="76"/>
        <v>40809.208333333336</v>
      </c>
      <c r="T779" s="10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7.8792307692307695</v>
      </c>
      <c r="P780" s="6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9">
        <f t="shared" si="76"/>
        <v>40768.208333333336</v>
      </c>
      <c r="T780" s="10">
        <f t="shared" si="7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0.80306347746090156</v>
      </c>
      <c r="P781" s="6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9">
        <f t="shared" si="76"/>
        <v>42230.208333333328</v>
      </c>
      <c r="T781" s="10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1.0629411764705883</v>
      </c>
      <c r="P782" s="6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9">
        <f t="shared" si="76"/>
        <v>42573.208333333328</v>
      </c>
      <c r="T782" s="10">
        <f t="shared" si="7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0.50735632183908042</v>
      </c>
      <c r="P783" s="6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9">
        <f t="shared" si="76"/>
        <v>40482.208333333336</v>
      </c>
      <c r="T783" s="10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2.153137254901961</v>
      </c>
      <c r="P784" s="6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9">
        <f t="shared" si="76"/>
        <v>40603.25</v>
      </c>
      <c r="T784" s="10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1.4122972972972974</v>
      </c>
      <c r="P785" s="6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9">
        <f t="shared" si="76"/>
        <v>41625.25</v>
      </c>
      <c r="T785" s="10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1.1533745781777278</v>
      </c>
      <c r="P786" s="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9">
        <f t="shared" si="76"/>
        <v>42435.25</v>
      </c>
      <c r="T786" s="10">
        <f t="shared" si="77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1.9311940298507462</v>
      </c>
      <c r="P787" s="6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9">
        <f t="shared" si="76"/>
        <v>43582.208333333328</v>
      </c>
      <c r="T787" s="10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7.2973333333333334</v>
      </c>
      <c r="P788" s="6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9">
        <f t="shared" si="76"/>
        <v>43186.208333333328</v>
      </c>
      <c r="T788" s="10">
        <f t="shared" si="7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0.99663398692810456</v>
      </c>
      <c r="P789" s="6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9">
        <f t="shared" si="76"/>
        <v>40684.208333333336</v>
      </c>
      <c r="T789" s="10">
        <f t="shared" si="7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0.88166666666666671</v>
      </c>
      <c r="P790" s="6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9">
        <f t="shared" si="76"/>
        <v>41202.208333333336</v>
      </c>
      <c r="T790" s="10">
        <f t="shared" si="7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0.37233333333333335</v>
      </c>
      <c r="P791" s="6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9">
        <f t="shared" si="76"/>
        <v>41786.208333333336</v>
      </c>
      <c r="T791" s="10">
        <f t="shared" si="7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0.30540075309306081</v>
      </c>
      <c r="P792" s="6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9">
        <f t="shared" si="76"/>
        <v>40223.25</v>
      </c>
      <c r="T792" s="10">
        <f t="shared" si="7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0.25714285714285712</v>
      </c>
      <c r="P793" s="6">
        <f t="shared" si="73"/>
        <v>90</v>
      </c>
      <c r="Q793" t="str">
        <f t="shared" si="74"/>
        <v>food</v>
      </c>
      <c r="R793" t="str">
        <f t="shared" si="75"/>
        <v>food trucks</v>
      </c>
      <c r="S793" s="9">
        <f t="shared" si="76"/>
        <v>42715.25</v>
      </c>
      <c r="T793" s="10">
        <f t="shared" si="7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0.34</v>
      </c>
      <c r="P794" s="6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9">
        <f t="shared" si="76"/>
        <v>41451.208333333336</v>
      </c>
      <c r="T794" s="10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11.859090909090909</v>
      </c>
      <c r="P795" s="6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9">
        <f t="shared" si="76"/>
        <v>41450.208333333336</v>
      </c>
      <c r="T795" s="10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1.2539393939393939</v>
      </c>
      <c r="P796" s="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9">
        <f t="shared" si="76"/>
        <v>43091.25</v>
      </c>
      <c r="T796" s="10">
        <f t="shared" si="77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0.14394366197183098</v>
      </c>
      <c r="P797" s="6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9">
        <f t="shared" si="76"/>
        <v>42675.208333333328</v>
      </c>
      <c r="T797" s="10">
        <f t="shared" si="7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0.54807692307692313</v>
      </c>
      <c r="P798" s="6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9">
        <f t="shared" si="76"/>
        <v>41859.208333333336</v>
      </c>
      <c r="T798" s="10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1.0963157894736841</v>
      </c>
      <c r="P799" s="6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9">
        <f t="shared" si="76"/>
        <v>43464.25</v>
      </c>
      <c r="T799" s="10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1.8847058823529412</v>
      </c>
      <c r="P800" s="6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9">
        <f t="shared" si="76"/>
        <v>41060.208333333336</v>
      </c>
      <c r="T800" s="10">
        <f t="shared" si="7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0.87008284023668636</v>
      </c>
      <c r="P801" s="6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9">
        <f t="shared" si="76"/>
        <v>42399.25</v>
      </c>
      <c r="T801" s="10">
        <f t="shared" si="7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0.01</v>
      </c>
      <c r="P802" s="6">
        <f t="shared" si="73"/>
        <v>1</v>
      </c>
      <c r="Q802" t="str">
        <f t="shared" si="74"/>
        <v>music</v>
      </c>
      <c r="R802" t="str">
        <f t="shared" si="75"/>
        <v>rock</v>
      </c>
      <c r="S802" s="9">
        <f t="shared" si="76"/>
        <v>42167.208333333328</v>
      </c>
      <c r="T802" s="10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2.0291304347826089</v>
      </c>
      <c r="P803" s="6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9">
        <f t="shared" si="76"/>
        <v>43830.25</v>
      </c>
      <c r="T803" s="10">
        <f t="shared" si="77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1.9703225806451612</v>
      </c>
      <c r="P804" s="6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9">
        <f t="shared" si="76"/>
        <v>43650.208333333328</v>
      </c>
      <c r="T804" s="10">
        <f t="shared" si="77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1.07</v>
      </c>
      <c r="P805" s="6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9">
        <f t="shared" si="76"/>
        <v>43492.25</v>
      </c>
      <c r="T805" s="10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2.6873076923076922</v>
      </c>
      <c r="P806" s="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9">
        <f t="shared" si="76"/>
        <v>43102.25</v>
      </c>
      <c r="T806" s="10">
        <f t="shared" si="77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0.50845360824742269</v>
      </c>
      <c r="P807" s="6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9">
        <f t="shared" si="76"/>
        <v>41958.25</v>
      </c>
      <c r="T807" s="10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11.802857142857142</v>
      </c>
      <c r="P808" s="6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9">
        <f t="shared" si="76"/>
        <v>40973.25</v>
      </c>
      <c r="T808" s="10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2.64</v>
      </c>
      <c r="P809" s="6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9">
        <f t="shared" si="76"/>
        <v>43753.208333333328</v>
      </c>
      <c r="T809" s="10">
        <f t="shared" si="7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0.30442307692307691</v>
      </c>
      <c r="P810" s="6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9">
        <f t="shared" si="76"/>
        <v>42507.208333333328</v>
      </c>
      <c r="T810" s="10">
        <f t="shared" si="7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0.62880681818181816</v>
      </c>
      <c r="P811" s="6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9">
        <f t="shared" si="76"/>
        <v>41135.208333333336</v>
      </c>
      <c r="T811" s="10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1.9312499999999999</v>
      </c>
      <c r="P812" s="6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9">
        <f t="shared" si="76"/>
        <v>43067.25</v>
      </c>
      <c r="T812" s="10">
        <f t="shared" si="7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0.77102702702702708</v>
      </c>
      <c r="P813" s="6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9">
        <f t="shared" si="76"/>
        <v>42378.25</v>
      </c>
      <c r="T813" s="10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2.2552763819095478</v>
      </c>
      <c r="P814" s="6">
        <f t="shared" si="73"/>
        <v>48</v>
      </c>
      <c r="Q814" t="str">
        <f t="shared" si="74"/>
        <v>publishing</v>
      </c>
      <c r="R814" t="str">
        <f t="shared" si="75"/>
        <v>nonfiction</v>
      </c>
      <c r="S814" s="9">
        <f t="shared" si="76"/>
        <v>43206.208333333328</v>
      </c>
      <c r="T814" s="10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2.3940625</v>
      </c>
      <c r="P815" s="6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9">
        <f t="shared" si="76"/>
        <v>41148.208333333336</v>
      </c>
      <c r="T815" s="10">
        <f t="shared" si="7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0.921875</v>
      </c>
      <c r="P816" s="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9">
        <f t="shared" si="76"/>
        <v>42517.208333333328</v>
      </c>
      <c r="T816" s="10">
        <f t="shared" si="77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1.3023333333333333</v>
      </c>
      <c r="P817" s="6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9">
        <f t="shared" si="76"/>
        <v>43068.25</v>
      </c>
      <c r="T817" s="10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6.1521739130434785</v>
      </c>
      <c r="P818" s="6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9">
        <f t="shared" si="76"/>
        <v>41680.25</v>
      </c>
      <c r="T818" s="10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3.687953216374269</v>
      </c>
      <c r="P819" s="6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9">
        <f t="shared" si="76"/>
        <v>43589.208333333328</v>
      </c>
      <c r="T819" s="10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10.948571428571428</v>
      </c>
      <c r="P820" s="6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9">
        <f t="shared" si="76"/>
        <v>43486.25</v>
      </c>
      <c r="T820" s="10">
        <f t="shared" si="77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0.50662921348314605</v>
      </c>
      <c r="P821" s="6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9">
        <f t="shared" si="76"/>
        <v>41237.25</v>
      </c>
      <c r="T821" s="10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8.0060000000000002</v>
      </c>
      <c r="P822" s="6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9">
        <f t="shared" si="76"/>
        <v>43310.208333333328</v>
      </c>
      <c r="T822" s="10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2.9128571428571428</v>
      </c>
      <c r="P823" s="6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9">
        <f t="shared" si="76"/>
        <v>42794.25</v>
      </c>
      <c r="T823" s="10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3.4996666666666667</v>
      </c>
      <c r="P824" s="6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9">
        <f t="shared" si="76"/>
        <v>41698.25</v>
      </c>
      <c r="T824" s="10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3.5707317073170732</v>
      </c>
      <c r="P825" s="6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9">
        <f t="shared" si="76"/>
        <v>41892.208333333336</v>
      </c>
      <c r="T825" s="10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1.2648941176470587</v>
      </c>
      <c r="P826" s="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9">
        <f t="shared" si="76"/>
        <v>40348.208333333336</v>
      </c>
      <c r="T826" s="10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3.875</v>
      </c>
      <c r="P827" s="6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9">
        <f t="shared" si="76"/>
        <v>42941.208333333328</v>
      </c>
      <c r="T827" s="10">
        <f t="shared" si="77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4.5703571428571426</v>
      </c>
      <c r="P828" s="6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9">
        <f t="shared" si="76"/>
        <v>40525.25</v>
      </c>
      <c r="T828" s="10">
        <f t="shared" si="77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2.6669565217391304</v>
      </c>
      <c r="P829" s="6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9">
        <f t="shared" si="76"/>
        <v>40666.208333333336</v>
      </c>
      <c r="T829" s="10">
        <f t="shared" si="77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0.69</v>
      </c>
      <c r="P830" s="6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9">
        <f t="shared" si="76"/>
        <v>43340.208333333328</v>
      </c>
      <c r="T830" s="10">
        <f t="shared" si="7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0.51343749999999999</v>
      </c>
      <c r="P831" s="6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9">
        <f t="shared" si="76"/>
        <v>42164.208333333328</v>
      </c>
      <c r="T831" s="10">
        <f t="shared" si="77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1.1710526315789473E-2</v>
      </c>
      <c r="P832" s="6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9">
        <f t="shared" si="76"/>
        <v>43103.25</v>
      </c>
      <c r="T832" s="10">
        <f t="shared" si="77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1.089773429454171</v>
      </c>
      <c r="P833" s="6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9">
        <f t="shared" si="76"/>
        <v>40994.208333333336</v>
      </c>
      <c r="T833" s="10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ref="O834:O897" si="78">E834/D834</f>
        <v>3.1517592592592591</v>
      </c>
      <c r="P834" s="6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9">
        <f t="shared" si="76"/>
        <v>42299.208333333328</v>
      </c>
      <c r="T834" s="10">
        <f t="shared" si="7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78"/>
        <v>1.5769117647058823</v>
      </c>
      <c r="P835" s="6">
        <f t="shared" ref="P835:P898" si="79">IFERROR(E835/G835,0)</f>
        <v>64.987878787878785</v>
      </c>
      <c r="Q835" t="str">
        <f t="shared" ref="Q835:Q898" si="80">_xlfn.TEXTBEFORE(N835,"/")</f>
        <v>publishing</v>
      </c>
      <c r="R835" t="str">
        <f t="shared" ref="R835:R898" si="81">_xlfn.TEXTAFTER(N835,"/")</f>
        <v>translations</v>
      </c>
      <c r="S835" s="9">
        <f t="shared" ref="S835:S898" si="82">(((J835/60)/60)/24)+DATE(1970,1,1)</f>
        <v>40588.25</v>
      </c>
      <c r="T835" s="10">
        <f t="shared" ref="T835:T898" si="83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1.5380821917808218</v>
      </c>
      <c r="P836" s="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9">
        <f t="shared" si="82"/>
        <v>41448.208333333336</v>
      </c>
      <c r="T836" s="10">
        <f t="shared" si="8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0.89738979118329465</v>
      </c>
      <c r="P837" s="6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9">
        <f t="shared" si="82"/>
        <v>42063.25</v>
      </c>
      <c r="T837" s="10">
        <f t="shared" si="8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0.75135802469135804</v>
      </c>
      <c r="P838" s="6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9">
        <f t="shared" si="82"/>
        <v>40214.25</v>
      </c>
      <c r="T838" s="10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8.5288135593220336</v>
      </c>
      <c r="P839" s="6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9">
        <f t="shared" si="82"/>
        <v>40629.208333333336</v>
      </c>
      <c r="T839" s="10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1.3890625000000001</v>
      </c>
      <c r="P840" s="6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9">
        <f t="shared" si="82"/>
        <v>43370.208333333328</v>
      </c>
      <c r="T840" s="10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1.9018181818181819</v>
      </c>
      <c r="P841" s="6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9">
        <f t="shared" si="82"/>
        <v>41715.208333333336</v>
      </c>
      <c r="T841" s="10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1.0024333619948409</v>
      </c>
      <c r="P842" s="6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9">
        <f t="shared" si="82"/>
        <v>41836.208333333336</v>
      </c>
      <c r="T842" s="10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1.4275824175824177</v>
      </c>
      <c r="P843" s="6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9">
        <f t="shared" si="82"/>
        <v>42419.25</v>
      </c>
      <c r="T843" s="10">
        <f t="shared" si="8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5.6313333333333331</v>
      </c>
      <c r="P844" s="6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9">
        <f t="shared" si="82"/>
        <v>43266.208333333328</v>
      </c>
      <c r="T844" s="10">
        <f t="shared" si="83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0.30715909090909088</v>
      </c>
      <c r="P845" s="6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9">
        <f t="shared" si="82"/>
        <v>43338.208333333328</v>
      </c>
      <c r="T845" s="10">
        <f t="shared" si="8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0.99397727272727276</v>
      </c>
      <c r="P846" s="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9">
        <f t="shared" si="82"/>
        <v>40930.25</v>
      </c>
      <c r="T846" s="10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1.9754935622317598</v>
      </c>
      <c r="P847" s="6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9">
        <f t="shared" si="82"/>
        <v>43235.208333333328</v>
      </c>
      <c r="T847" s="10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5.085</v>
      </c>
      <c r="P848" s="6">
        <f t="shared" si="79"/>
        <v>105.9375</v>
      </c>
      <c r="Q848" t="str">
        <f t="shared" si="80"/>
        <v>technology</v>
      </c>
      <c r="R848" t="str">
        <f t="shared" si="81"/>
        <v>web</v>
      </c>
      <c r="S848" s="9">
        <f t="shared" si="82"/>
        <v>43302.208333333328</v>
      </c>
      <c r="T848" s="10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2.3774468085106384</v>
      </c>
      <c r="P849" s="6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9">
        <f t="shared" si="82"/>
        <v>43107.25</v>
      </c>
      <c r="T849" s="10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3.3846875000000001</v>
      </c>
      <c r="P850" s="6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9">
        <f t="shared" si="82"/>
        <v>40341.208333333336</v>
      </c>
      <c r="T850" s="10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1.3308955223880596</v>
      </c>
      <c r="P851" s="6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9">
        <f t="shared" si="82"/>
        <v>40948.25</v>
      </c>
      <c r="T851" s="10">
        <f t="shared" si="8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0.01</v>
      </c>
      <c r="P852" s="6">
        <f t="shared" si="79"/>
        <v>1</v>
      </c>
      <c r="Q852" t="str">
        <f t="shared" si="80"/>
        <v>music</v>
      </c>
      <c r="R852" t="str">
        <f t="shared" si="81"/>
        <v>rock</v>
      </c>
      <c r="S852" s="9">
        <f t="shared" si="82"/>
        <v>40866.25</v>
      </c>
      <c r="T852" s="10">
        <f t="shared" si="8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2.0779999999999998</v>
      </c>
      <c r="P853" s="6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9">
        <f t="shared" si="82"/>
        <v>41031.208333333336</v>
      </c>
      <c r="T853" s="10">
        <f t="shared" si="8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0.51122448979591839</v>
      </c>
      <c r="P854" s="6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9">
        <f t="shared" si="82"/>
        <v>40740.208333333336</v>
      </c>
      <c r="T854" s="10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6.5205847953216374</v>
      </c>
      <c r="P855" s="6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9">
        <f t="shared" si="82"/>
        <v>40714.208333333336</v>
      </c>
      <c r="T855" s="10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1.1363099415204678</v>
      </c>
      <c r="P856" s="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9">
        <f t="shared" si="82"/>
        <v>43787.25</v>
      </c>
      <c r="T856" s="10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1.0237606837606839</v>
      </c>
      <c r="P857" s="6">
        <f t="shared" si="79"/>
        <v>53</v>
      </c>
      <c r="Q857" t="str">
        <f t="shared" si="80"/>
        <v>theater</v>
      </c>
      <c r="R857" t="str">
        <f t="shared" si="81"/>
        <v>plays</v>
      </c>
      <c r="S857" s="9">
        <f t="shared" si="82"/>
        <v>40712.208333333336</v>
      </c>
      <c r="T857" s="10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3.5658333333333334</v>
      </c>
      <c r="P858" s="6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9">
        <f t="shared" si="82"/>
        <v>41023.208333333336</v>
      </c>
      <c r="T858" s="10">
        <f t="shared" si="8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1.3986792452830188</v>
      </c>
      <c r="P859" s="6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9">
        <f t="shared" si="82"/>
        <v>40944.25</v>
      </c>
      <c r="T859" s="10">
        <f t="shared" si="83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0.69450000000000001</v>
      </c>
      <c r="P860" s="6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9">
        <f t="shared" si="82"/>
        <v>43211.208333333328</v>
      </c>
      <c r="T860" s="10">
        <f t="shared" si="83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0.35534246575342465</v>
      </c>
      <c r="P861" s="6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9">
        <f t="shared" si="82"/>
        <v>41334.25</v>
      </c>
      <c r="T861" s="10">
        <f t="shared" si="8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2.5165000000000002</v>
      </c>
      <c r="P862" s="6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9">
        <f t="shared" si="82"/>
        <v>43515.25</v>
      </c>
      <c r="T862" s="10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1.0587500000000001</v>
      </c>
      <c r="P863" s="6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9">
        <f t="shared" si="82"/>
        <v>40258.208333333336</v>
      </c>
      <c r="T863" s="10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1.8742857142857143</v>
      </c>
      <c r="P864" s="6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9">
        <f t="shared" si="82"/>
        <v>40756.208333333336</v>
      </c>
      <c r="T864" s="10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3.8678571428571429</v>
      </c>
      <c r="P865" s="6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9">
        <f t="shared" si="82"/>
        <v>42172.208333333328</v>
      </c>
      <c r="T865" s="10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3.4707142857142856</v>
      </c>
      <c r="P866" s="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9">
        <f t="shared" si="82"/>
        <v>42601.208333333328</v>
      </c>
      <c r="T866" s="10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1.8582098765432098</v>
      </c>
      <c r="P867" s="6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9">
        <f t="shared" si="82"/>
        <v>41897.208333333336</v>
      </c>
      <c r="T867" s="10">
        <f t="shared" si="8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0.43241247264770238</v>
      </c>
      <c r="P868" s="6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9">
        <f t="shared" si="82"/>
        <v>40671.208333333336</v>
      </c>
      <c r="T868" s="10">
        <f t="shared" si="8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1.6243749999999999</v>
      </c>
      <c r="P869" s="6">
        <f t="shared" si="79"/>
        <v>25.99</v>
      </c>
      <c r="Q869" t="str">
        <f t="shared" si="80"/>
        <v>food</v>
      </c>
      <c r="R869" t="str">
        <f t="shared" si="81"/>
        <v>food trucks</v>
      </c>
      <c r="S869" s="9">
        <f t="shared" si="82"/>
        <v>43382.208333333328</v>
      </c>
      <c r="T869" s="10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1.8484285714285715</v>
      </c>
      <c r="P870" s="6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9">
        <f t="shared" si="82"/>
        <v>41559.208333333336</v>
      </c>
      <c r="T870" s="10">
        <f t="shared" si="8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0.23703520691785052</v>
      </c>
      <c r="P871" s="6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9">
        <f t="shared" si="82"/>
        <v>40350.208333333336</v>
      </c>
      <c r="T871" s="10">
        <f t="shared" si="8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0.89870129870129867</v>
      </c>
      <c r="P872" s="6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9">
        <f t="shared" si="82"/>
        <v>42240.208333333328</v>
      </c>
      <c r="T872" s="10">
        <f t="shared" si="8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2.7260419580419581</v>
      </c>
      <c r="P873" s="6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9">
        <f t="shared" si="82"/>
        <v>43040.208333333328</v>
      </c>
      <c r="T873" s="10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1.7004255319148935</v>
      </c>
      <c r="P874" s="6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9">
        <f t="shared" si="82"/>
        <v>43346.208333333328</v>
      </c>
      <c r="T874" s="10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1.8828503562945369</v>
      </c>
      <c r="P875" s="6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9">
        <f t="shared" si="82"/>
        <v>41647.25</v>
      </c>
      <c r="T875" s="10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3.4693532338308457</v>
      </c>
      <c r="P876" s="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9">
        <f t="shared" si="82"/>
        <v>40291.208333333336</v>
      </c>
      <c r="T876" s="10">
        <f t="shared" si="8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0.6917721518987342</v>
      </c>
      <c r="P877" s="6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9">
        <f t="shared" si="82"/>
        <v>40556.25</v>
      </c>
      <c r="T877" s="10">
        <f t="shared" si="83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0.25433734939759034</v>
      </c>
      <c r="P878" s="6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9">
        <f t="shared" si="82"/>
        <v>43624.208333333328</v>
      </c>
      <c r="T878" s="10">
        <f t="shared" si="8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0.77400977995110021</v>
      </c>
      <c r="P879" s="6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9">
        <f t="shared" si="82"/>
        <v>42577.208333333328</v>
      </c>
      <c r="T879" s="10">
        <f t="shared" si="8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0.37481481481481482</v>
      </c>
      <c r="P880" s="6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9">
        <f t="shared" si="82"/>
        <v>43845.25</v>
      </c>
      <c r="T880" s="10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5.4379999999999997</v>
      </c>
      <c r="P881" s="6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9">
        <f t="shared" si="82"/>
        <v>42788.25</v>
      </c>
      <c r="T881" s="10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2.2852189349112426</v>
      </c>
      <c r="P882" s="6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9">
        <f t="shared" si="82"/>
        <v>43667.208333333328</v>
      </c>
      <c r="T882" s="10">
        <f t="shared" si="8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0.38948339483394834</v>
      </c>
      <c r="P883" s="6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9">
        <f t="shared" si="82"/>
        <v>42194.208333333328</v>
      </c>
      <c r="T883" s="10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3.7</v>
      </c>
      <c r="P884" s="6">
        <f t="shared" si="79"/>
        <v>37</v>
      </c>
      <c r="Q884" t="str">
        <f t="shared" si="80"/>
        <v>theater</v>
      </c>
      <c r="R884" t="str">
        <f t="shared" si="81"/>
        <v>plays</v>
      </c>
      <c r="S884" s="9">
        <f t="shared" si="82"/>
        <v>42025.25</v>
      </c>
      <c r="T884" s="10">
        <f t="shared" si="8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2.3791176470588233</v>
      </c>
      <c r="P885" s="6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9">
        <f t="shared" si="82"/>
        <v>40323.208333333336</v>
      </c>
      <c r="T885" s="10">
        <f t="shared" si="8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0.64036299765807958</v>
      </c>
      <c r="P886" s="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9">
        <f t="shared" si="82"/>
        <v>41763.208333333336</v>
      </c>
      <c r="T886" s="10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1.1827777777777777</v>
      </c>
      <c r="P887" s="6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9">
        <f t="shared" si="82"/>
        <v>40335.208333333336</v>
      </c>
      <c r="T887" s="10">
        <f t="shared" si="8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0.84824037184594958</v>
      </c>
      <c r="P888" s="6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9">
        <f t="shared" si="82"/>
        <v>40416.208333333336</v>
      </c>
      <c r="T888" s="10">
        <f t="shared" si="83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0.29346153846153844</v>
      </c>
      <c r="P889" s="6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9">
        <f t="shared" si="82"/>
        <v>42202.208333333328</v>
      </c>
      <c r="T889" s="10">
        <f t="shared" si="8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2.0989655172413793</v>
      </c>
      <c r="P890" s="6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9">
        <f t="shared" si="82"/>
        <v>42836.208333333328</v>
      </c>
      <c r="T890" s="10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1.697857142857143</v>
      </c>
      <c r="P891" s="6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9">
        <f t="shared" si="82"/>
        <v>41710.208333333336</v>
      </c>
      <c r="T891" s="10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1.1595907738095239</v>
      </c>
      <c r="P892" s="6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9">
        <f t="shared" si="82"/>
        <v>43640.208333333328</v>
      </c>
      <c r="T892" s="10">
        <f t="shared" si="8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2.5859999999999999</v>
      </c>
      <c r="P893" s="6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9">
        <f t="shared" si="82"/>
        <v>40880.25</v>
      </c>
      <c r="T893" s="10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2.3058333333333332</v>
      </c>
      <c r="P894" s="6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9">
        <f t="shared" si="82"/>
        <v>40319.208333333336</v>
      </c>
      <c r="T894" s="10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1.2821428571428573</v>
      </c>
      <c r="P895" s="6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9">
        <f t="shared" si="82"/>
        <v>42170.208333333328</v>
      </c>
      <c r="T895" s="10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1.8870588235294117</v>
      </c>
      <c r="P896" s="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9">
        <f t="shared" si="82"/>
        <v>41466.208333333336</v>
      </c>
      <c r="T896" s="10">
        <f t="shared" si="83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6.9511889862327911E-2</v>
      </c>
      <c r="P897" s="6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9">
        <f t="shared" si="82"/>
        <v>43134.25</v>
      </c>
      <c r="T897" s="10">
        <f t="shared" si="8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ref="O898:O961" si="84">E898/D898</f>
        <v>7.7443434343434348</v>
      </c>
      <c r="P898" s="6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9">
        <f t="shared" si="82"/>
        <v>40738.208333333336</v>
      </c>
      <c r="T898" s="10">
        <f t="shared" si="83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84"/>
        <v>0.27693181818181817</v>
      </c>
      <c r="P899" s="6">
        <f t="shared" ref="P899:P962" si="85">IFERROR(E899/G899,0)</f>
        <v>90.259259259259252</v>
      </c>
      <c r="Q899" t="str">
        <f t="shared" ref="Q899:Q962" si="86">_xlfn.TEXTBEFORE(N899,"/")</f>
        <v>theater</v>
      </c>
      <c r="R899" t="str">
        <f t="shared" ref="R899:R962" si="87">_xlfn.TEXTAFTER(N899,"/")</f>
        <v>plays</v>
      </c>
      <c r="S899" s="9">
        <f t="shared" ref="S899:S962" si="88">(((J899/60)/60)/24)+DATE(1970,1,1)</f>
        <v>43583.208333333328</v>
      </c>
      <c r="T899" s="10">
        <f t="shared" ref="T899:T962" si="8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0.52479620323841425</v>
      </c>
      <c r="P900" s="6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9">
        <f t="shared" si="88"/>
        <v>43815.25</v>
      </c>
      <c r="T900" s="10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4.0709677419354842</v>
      </c>
      <c r="P901" s="6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9">
        <f t="shared" si="88"/>
        <v>41554.208333333336</v>
      </c>
      <c r="T901" s="10">
        <f t="shared" si="8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0.02</v>
      </c>
      <c r="P902" s="6">
        <f t="shared" si="85"/>
        <v>2</v>
      </c>
      <c r="Q902" t="str">
        <f t="shared" si="86"/>
        <v>technology</v>
      </c>
      <c r="R902" t="str">
        <f t="shared" si="87"/>
        <v>web</v>
      </c>
      <c r="S902" s="9">
        <f t="shared" si="88"/>
        <v>41901.208333333336</v>
      </c>
      <c r="T902" s="10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1.5617857142857143</v>
      </c>
      <c r="P903" s="6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9">
        <f t="shared" si="88"/>
        <v>43298.208333333328</v>
      </c>
      <c r="T903" s="10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2.5242857142857145</v>
      </c>
      <c r="P904" s="6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9">
        <f t="shared" si="88"/>
        <v>42399.25</v>
      </c>
      <c r="T904" s="10">
        <f t="shared" si="8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1.729268292682927E-2</v>
      </c>
      <c r="P905" s="6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9">
        <f t="shared" si="88"/>
        <v>41034.208333333336</v>
      </c>
      <c r="T905" s="10">
        <f t="shared" si="8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0.12230769230769231</v>
      </c>
      <c r="P906" s="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9">
        <f t="shared" si="88"/>
        <v>41186.208333333336</v>
      </c>
      <c r="T906" s="10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1.6398734177215191</v>
      </c>
      <c r="P907" s="6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9">
        <f t="shared" si="88"/>
        <v>41536.208333333336</v>
      </c>
      <c r="T907" s="10">
        <f t="shared" si="8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1.6298181818181818</v>
      </c>
      <c r="P908" s="6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9">
        <f t="shared" si="88"/>
        <v>42868.208333333328</v>
      </c>
      <c r="T908" s="10">
        <f t="shared" si="8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0.20252747252747252</v>
      </c>
      <c r="P909" s="6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9">
        <f t="shared" si="88"/>
        <v>40660.208333333336</v>
      </c>
      <c r="T909" s="10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3.1924083769633507</v>
      </c>
      <c r="P910" s="6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9">
        <f t="shared" si="88"/>
        <v>41031.208333333336</v>
      </c>
      <c r="T910" s="10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4.7894444444444444</v>
      </c>
      <c r="P911" s="6">
        <f t="shared" si="85"/>
        <v>107.7625</v>
      </c>
      <c r="Q911" t="str">
        <f t="shared" si="86"/>
        <v>theater</v>
      </c>
      <c r="R911" t="str">
        <f t="shared" si="87"/>
        <v>plays</v>
      </c>
      <c r="S911" s="9">
        <f t="shared" si="88"/>
        <v>43255.208333333328</v>
      </c>
      <c r="T911" s="10">
        <f t="shared" si="8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0.19556634304207121</v>
      </c>
      <c r="P912" s="6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9">
        <f t="shared" si="88"/>
        <v>42026.25</v>
      </c>
      <c r="T912" s="10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1.9894827586206896</v>
      </c>
      <c r="P913" s="6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9">
        <f t="shared" si="88"/>
        <v>43717.208333333328</v>
      </c>
      <c r="T913" s="10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7.95</v>
      </c>
      <c r="P914" s="6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9">
        <f t="shared" si="88"/>
        <v>41157.208333333336</v>
      </c>
      <c r="T914" s="10">
        <f t="shared" si="8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0.50621082621082625</v>
      </c>
      <c r="P915" s="6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9">
        <f t="shared" si="88"/>
        <v>43597.208333333328</v>
      </c>
      <c r="T915" s="10">
        <f t="shared" si="8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0.57437499999999997</v>
      </c>
      <c r="P916" s="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9">
        <f t="shared" si="88"/>
        <v>41490.208333333336</v>
      </c>
      <c r="T916" s="10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1.5562827640984909</v>
      </c>
      <c r="P917" s="6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9">
        <f t="shared" si="88"/>
        <v>42976.208333333328</v>
      </c>
      <c r="T917" s="10">
        <f t="shared" si="8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0.36297297297297298</v>
      </c>
      <c r="P918" s="6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9">
        <f t="shared" si="88"/>
        <v>41991.25</v>
      </c>
      <c r="T918" s="10">
        <f t="shared" si="8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0.58250000000000002</v>
      </c>
      <c r="P919" s="6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9">
        <f t="shared" si="88"/>
        <v>40722.208333333336</v>
      </c>
      <c r="T919" s="10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2.3739473684210526</v>
      </c>
      <c r="P920" s="6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9">
        <f t="shared" si="88"/>
        <v>41117.208333333336</v>
      </c>
      <c r="T920" s="10">
        <f t="shared" si="8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0.58750000000000002</v>
      </c>
      <c r="P921" s="6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9">
        <f t="shared" si="88"/>
        <v>43022.208333333328</v>
      </c>
      <c r="T921" s="10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1.8256603773584905</v>
      </c>
      <c r="P922" s="6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9">
        <f t="shared" si="88"/>
        <v>43503.25</v>
      </c>
      <c r="T922" s="10">
        <f t="shared" si="8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7.5436408977556111E-3</v>
      </c>
      <c r="P923" s="6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9">
        <f t="shared" si="88"/>
        <v>40951.25</v>
      </c>
      <c r="T923" s="10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1.7595330739299611</v>
      </c>
      <c r="P924" s="6">
        <f t="shared" si="85"/>
        <v>40</v>
      </c>
      <c r="Q924" t="str">
        <f t="shared" si="86"/>
        <v>music</v>
      </c>
      <c r="R924" t="str">
        <f t="shared" si="87"/>
        <v>world music</v>
      </c>
      <c r="S924" s="9">
        <f t="shared" si="88"/>
        <v>43443.25</v>
      </c>
      <c r="T924" s="10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2.3788235294117648</v>
      </c>
      <c r="P925" s="6">
        <f t="shared" si="85"/>
        <v>101.1</v>
      </c>
      <c r="Q925" t="str">
        <f t="shared" si="86"/>
        <v>theater</v>
      </c>
      <c r="R925" t="str">
        <f t="shared" si="87"/>
        <v>plays</v>
      </c>
      <c r="S925" s="9">
        <f t="shared" si="88"/>
        <v>40373.208333333336</v>
      </c>
      <c r="T925" s="10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4.8805076142131982</v>
      </c>
      <c r="P926" s="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9">
        <f t="shared" si="88"/>
        <v>43769.208333333328</v>
      </c>
      <c r="T926" s="10">
        <f t="shared" si="8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2.2406666666666668</v>
      </c>
      <c r="P927" s="6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9">
        <f t="shared" si="88"/>
        <v>43000.208333333328</v>
      </c>
      <c r="T927" s="10">
        <f t="shared" si="8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0.18126436781609195</v>
      </c>
      <c r="P928" s="6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9">
        <f t="shared" si="88"/>
        <v>42502.208333333328</v>
      </c>
      <c r="T928" s="10">
        <f t="shared" si="8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0.45847222222222223</v>
      </c>
      <c r="P929" s="6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9">
        <f t="shared" si="88"/>
        <v>41102.208333333336</v>
      </c>
      <c r="T929" s="10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1.1731541218637993</v>
      </c>
      <c r="P930" s="6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9">
        <f t="shared" si="88"/>
        <v>41637.25</v>
      </c>
      <c r="T930" s="10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2.173090909090909</v>
      </c>
      <c r="P931" s="6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9">
        <f t="shared" si="88"/>
        <v>42858.208333333328</v>
      </c>
      <c r="T931" s="10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1.1228571428571428</v>
      </c>
      <c r="P932" s="6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9">
        <f t="shared" si="88"/>
        <v>42060.25</v>
      </c>
      <c r="T932" s="10">
        <f t="shared" si="8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0.72518987341772156</v>
      </c>
      <c r="P933" s="6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9">
        <f t="shared" si="88"/>
        <v>41818.208333333336</v>
      </c>
      <c r="T933" s="10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2.1230434782608696</v>
      </c>
      <c r="P934" s="6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9">
        <f t="shared" si="88"/>
        <v>41709.208333333336</v>
      </c>
      <c r="T934" s="10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2.3974657534246577</v>
      </c>
      <c r="P935" s="6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9">
        <f t="shared" si="88"/>
        <v>41372.208333333336</v>
      </c>
      <c r="T935" s="10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1.8193548387096774</v>
      </c>
      <c r="P936" s="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9">
        <f t="shared" si="88"/>
        <v>42422.25</v>
      </c>
      <c r="T936" s="10">
        <f t="shared" si="8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1.6413114754098361</v>
      </c>
      <c r="P937" s="6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9">
        <f t="shared" si="88"/>
        <v>42209.208333333328</v>
      </c>
      <c r="T937" s="10">
        <f t="shared" si="8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1.6375968992248063E-2</v>
      </c>
      <c r="P938" s="6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9">
        <f t="shared" si="88"/>
        <v>43668.208333333328</v>
      </c>
      <c r="T938" s="10">
        <f t="shared" si="8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0.49643859649122807</v>
      </c>
      <c r="P939" s="6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9">
        <f t="shared" si="88"/>
        <v>42334.25</v>
      </c>
      <c r="T939" s="10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1.0970652173913042</v>
      </c>
      <c r="P940" s="6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9">
        <f t="shared" si="88"/>
        <v>43263.208333333328</v>
      </c>
      <c r="T940" s="10">
        <f t="shared" si="8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0.49217948717948717</v>
      </c>
      <c r="P941" s="6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9">
        <f t="shared" si="88"/>
        <v>40670.208333333336</v>
      </c>
      <c r="T941" s="10">
        <f t="shared" si="8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0.62232323232323228</v>
      </c>
      <c r="P942" s="6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9">
        <f t="shared" si="88"/>
        <v>41244.25</v>
      </c>
      <c r="T942" s="10">
        <f t="shared" si="8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0.1305813953488372</v>
      </c>
      <c r="P943" s="6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9">
        <f t="shared" si="88"/>
        <v>40552.25</v>
      </c>
      <c r="T943" s="10">
        <f t="shared" si="8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0.64635416666666667</v>
      </c>
      <c r="P944" s="6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9">
        <f t="shared" si="88"/>
        <v>40568.25</v>
      </c>
      <c r="T944" s="10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1.5958666666666668</v>
      </c>
      <c r="P945" s="6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9">
        <f t="shared" si="88"/>
        <v>41906.208333333336</v>
      </c>
      <c r="T945" s="10">
        <f t="shared" si="8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0.81420000000000003</v>
      </c>
      <c r="P946" s="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9">
        <f t="shared" si="88"/>
        <v>42776.25</v>
      </c>
      <c r="T946" s="10">
        <f t="shared" si="8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0.32444767441860467</v>
      </c>
      <c r="P947" s="6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9">
        <f t="shared" si="88"/>
        <v>41004.208333333336</v>
      </c>
      <c r="T947" s="10">
        <f t="shared" si="8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9.9141184124918666E-2</v>
      </c>
      <c r="P948" s="6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9">
        <f t="shared" si="88"/>
        <v>40710.208333333336</v>
      </c>
      <c r="T948" s="10">
        <f t="shared" si="8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0.26694444444444443</v>
      </c>
      <c r="P949" s="6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9">
        <f t="shared" si="88"/>
        <v>41908.208333333336</v>
      </c>
      <c r="T949" s="10">
        <f t="shared" si="8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0.62957446808510642</v>
      </c>
      <c r="P950" s="6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9">
        <f t="shared" si="88"/>
        <v>41985.25</v>
      </c>
      <c r="T950" s="10">
        <f t="shared" si="8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1.6135593220338984</v>
      </c>
      <c r="P951" s="6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9">
        <f t="shared" si="88"/>
        <v>42112.208333333328</v>
      </c>
      <c r="T951" s="10">
        <f t="shared" si="8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0.05</v>
      </c>
      <c r="P952" s="6">
        <f t="shared" si="85"/>
        <v>5</v>
      </c>
      <c r="Q952" t="str">
        <f t="shared" si="86"/>
        <v>theater</v>
      </c>
      <c r="R952" t="str">
        <f t="shared" si="87"/>
        <v>plays</v>
      </c>
      <c r="S952" s="9">
        <f t="shared" si="88"/>
        <v>43571.208333333328</v>
      </c>
      <c r="T952" s="10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10.969379310344827</v>
      </c>
      <c r="P953" s="6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9">
        <f t="shared" si="88"/>
        <v>42730.25</v>
      </c>
      <c r="T953" s="10">
        <f t="shared" si="8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0.70094158075601376</v>
      </c>
      <c r="P954" s="6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9">
        <f t="shared" si="88"/>
        <v>42591.208333333328</v>
      </c>
      <c r="T954" s="10">
        <f t="shared" si="8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0.6</v>
      </c>
      <c r="P955" s="6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9">
        <f t="shared" si="88"/>
        <v>42358.25</v>
      </c>
      <c r="T955" s="10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3.6709859154929578</v>
      </c>
      <c r="P956" s="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9">
        <f t="shared" si="88"/>
        <v>41174.208333333336</v>
      </c>
      <c r="T956" s="10">
        <f t="shared" si="8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11.09</v>
      </c>
      <c r="P957" s="6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9">
        <f t="shared" si="88"/>
        <v>41238.25</v>
      </c>
      <c r="T957" s="10">
        <f t="shared" si="8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0.19028784648187633</v>
      </c>
      <c r="P958" s="6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9">
        <f t="shared" si="88"/>
        <v>42360.25</v>
      </c>
      <c r="T958" s="10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1.2687755102040816</v>
      </c>
      <c r="P959" s="6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9">
        <f t="shared" si="88"/>
        <v>40955.25</v>
      </c>
      <c r="T959" s="10">
        <f t="shared" si="8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7.3463636363636367</v>
      </c>
      <c r="P960" s="6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9">
        <f t="shared" si="88"/>
        <v>40350.208333333336</v>
      </c>
      <c r="T960" s="10">
        <f t="shared" si="8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4.5731034482758622E-2</v>
      </c>
      <c r="P961" s="6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9">
        <f t="shared" si="88"/>
        <v>40357.208333333336</v>
      </c>
      <c r="T961" s="10">
        <f t="shared" si="8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ref="O962:O1001" si="90">E962/D962</f>
        <v>0.85054545454545449</v>
      </c>
      <c r="P962" s="6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9">
        <f t="shared" si="88"/>
        <v>42408.25</v>
      </c>
      <c r="T962" s="10">
        <f t="shared" si="8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90"/>
        <v>1.1929824561403508</v>
      </c>
      <c r="P963" s="6">
        <f t="shared" ref="P963:P1001" si="91">IFERROR(E963/G963,0)</f>
        <v>43.87096774193548</v>
      </c>
      <c r="Q963" t="str">
        <f t="shared" ref="Q963:Q1001" si="92">_xlfn.TEXTBEFORE(N963,"/")</f>
        <v>publishing</v>
      </c>
      <c r="R963" t="str">
        <f t="shared" ref="R963:R1001" si="93">_xlfn.TEXTAFTER(N963,"/")</f>
        <v>translations</v>
      </c>
      <c r="S963" s="9">
        <f t="shared" ref="S963:S1001" si="94">(((J963/60)/60)/24)+DATE(1970,1,1)</f>
        <v>40591.25</v>
      </c>
      <c r="T963" s="10">
        <f t="shared" ref="T963:T1001" si="95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2.9602777777777778</v>
      </c>
      <c r="P964" s="6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9">
        <f t="shared" si="94"/>
        <v>41592.25</v>
      </c>
      <c r="T964" s="10">
        <f t="shared" si="9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0.84694915254237291</v>
      </c>
      <c r="P965" s="6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9">
        <f t="shared" si="94"/>
        <v>40607.25</v>
      </c>
      <c r="T965" s="10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3.5578378378378379</v>
      </c>
      <c r="P966" s="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9">
        <f t="shared" si="94"/>
        <v>42135.208333333328</v>
      </c>
      <c r="T966" s="10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3.8640909090909092</v>
      </c>
      <c r="P967" s="6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9">
        <f t="shared" si="94"/>
        <v>40203.25</v>
      </c>
      <c r="T967" s="10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7.9223529411764702</v>
      </c>
      <c r="P968" s="6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9">
        <f t="shared" si="94"/>
        <v>42901.208333333328</v>
      </c>
      <c r="T968" s="10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1.3703393665158372</v>
      </c>
      <c r="P969" s="6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9">
        <f t="shared" si="94"/>
        <v>41005.208333333336</v>
      </c>
      <c r="T969" s="10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3.3820833333333336</v>
      </c>
      <c r="P970" s="6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9">
        <f t="shared" si="94"/>
        <v>40544.25</v>
      </c>
      <c r="T970" s="10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1.0822784810126582</v>
      </c>
      <c r="P971" s="6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9">
        <f t="shared" si="94"/>
        <v>43821.25</v>
      </c>
      <c r="T971" s="10">
        <f t="shared" si="95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0.60757639620653314</v>
      </c>
      <c r="P972" s="6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9">
        <f t="shared" si="94"/>
        <v>40672.208333333336</v>
      </c>
      <c r="T972" s="10">
        <f t="shared" si="9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0.27725490196078434</v>
      </c>
      <c r="P973" s="6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9">
        <f t="shared" si="94"/>
        <v>41555.208333333336</v>
      </c>
      <c r="T973" s="10">
        <f t="shared" si="95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2.283934426229508</v>
      </c>
      <c r="P974" s="6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9">
        <f t="shared" si="94"/>
        <v>41792.208333333336</v>
      </c>
      <c r="T974" s="10">
        <f t="shared" si="9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0.21615194054500414</v>
      </c>
      <c r="P975" s="6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9">
        <f t="shared" si="94"/>
        <v>40522.25</v>
      </c>
      <c r="T975" s="10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3.73875</v>
      </c>
      <c r="P976" s="6">
        <f t="shared" si="91"/>
        <v>93.46875</v>
      </c>
      <c r="Q976" t="str">
        <f t="shared" si="92"/>
        <v>music</v>
      </c>
      <c r="R976" t="str">
        <f t="shared" si="93"/>
        <v>indie rock</v>
      </c>
      <c r="S976" s="9">
        <f t="shared" si="94"/>
        <v>41412.208333333336</v>
      </c>
      <c r="T976" s="10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1.5492592592592593</v>
      </c>
      <c r="P977" s="6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9">
        <f t="shared" si="94"/>
        <v>42337.25</v>
      </c>
      <c r="T977" s="10">
        <f t="shared" si="95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3.2214999999999998</v>
      </c>
      <c r="P978" s="6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9">
        <f t="shared" si="94"/>
        <v>40571.25</v>
      </c>
      <c r="T978" s="10">
        <f t="shared" si="9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0.73957142857142855</v>
      </c>
      <c r="P979" s="6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9">
        <f t="shared" si="94"/>
        <v>43138.25</v>
      </c>
      <c r="T979" s="10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8.641</v>
      </c>
      <c r="P980" s="6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9">
        <f t="shared" si="94"/>
        <v>42686.25</v>
      </c>
      <c r="T980" s="10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1.432624584717608</v>
      </c>
      <c r="P981" s="6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9">
        <f t="shared" si="94"/>
        <v>42078.208333333328</v>
      </c>
      <c r="T981" s="10">
        <f t="shared" si="9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0.40281762295081969</v>
      </c>
      <c r="P982" s="6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9">
        <f t="shared" si="94"/>
        <v>42307.208333333328</v>
      </c>
      <c r="T982" s="10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1.7822388059701493</v>
      </c>
      <c r="P983" s="6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9">
        <f t="shared" si="94"/>
        <v>43094.25</v>
      </c>
      <c r="T983" s="10">
        <f t="shared" si="9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0.84930555555555554</v>
      </c>
      <c r="P984" s="6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9">
        <f t="shared" si="94"/>
        <v>40743.208333333336</v>
      </c>
      <c r="T984" s="10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1.4593648334624323</v>
      </c>
      <c r="P985" s="6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9">
        <f t="shared" si="94"/>
        <v>43681.208333333328</v>
      </c>
      <c r="T985" s="10">
        <f t="shared" si="95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1.5246153846153847</v>
      </c>
      <c r="P986" s="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9">
        <f t="shared" si="94"/>
        <v>43716.208333333328</v>
      </c>
      <c r="T986" s="10">
        <f t="shared" si="9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0.67129542790152408</v>
      </c>
      <c r="P987" s="6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9">
        <f t="shared" si="94"/>
        <v>41614.25</v>
      </c>
      <c r="T987" s="10">
        <f t="shared" si="9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0.40307692307692305</v>
      </c>
      <c r="P988" s="6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9">
        <f t="shared" si="94"/>
        <v>40638.208333333336</v>
      </c>
      <c r="T988" s="10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2.1679032258064517</v>
      </c>
      <c r="P989" s="6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9">
        <f t="shared" si="94"/>
        <v>42852.208333333328</v>
      </c>
      <c r="T989" s="10">
        <f t="shared" si="9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0.52117021276595743</v>
      </c>
      <c r="P990" s="6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9">
        <f t="shared" si="94"/>
        <v>42686.25</v>
      </c>
      <c r="T990" s="10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4.9958333333333336</v>
      </c>
      <c r="P991" s="6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9">
        <f t="shared" si="94"/>
        <v>43571.208333333328</v>
      </c>
      <c r="T991" s="10">
        <f t="shared" si="9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0.87679487179487181</v>
      </c>
      <c r="P992" s="6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9">
        <f t="shared" si="94"/>
        <v>42432.25</v>
      </c>
      <c r="T992" s="10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1.131734693877551</v>
      </c>
      <c r="P993" s="6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9">
        <f t="shared" si="94"/>
        <v>41907.208333333336</v>
      </c>
      <c r="T993" s="10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4.2654838709677421</v>
      </c>
      <c r="P994" s="6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9">
        <f t="shared" si="94"/>
        <v>43227.208333333328</v>
      </c>
      <c r="T994" s="10">
        <f t="shared" si="9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0.77632653061224488</v>
      </c>
      <c r="P995" s="6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9">
        <f t="shared" si="94"/>
        <v>42362.25</v>
      </c>
      <c r="T995" s="10">
        <f t="shared" si="9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0.52496810772501767</v>
      </c>
      <c r="P996" s="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9">
        <f t="shared" si="94"/>
        <v>41929.208333333336</v>
      </c>
      <c r="T996" s="10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1.5746762589928058</v>
      </c>
      <c r="P997" s="6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9">
        <f t="shared" si="94"/>
        <v>43408.208333333328</v>
      </c>
      <c r="T997" s="10">
        <f t="shared" si="95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0.72939393939393937</v>
      </c>
      <c r="P998" s="6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9">
        <f t="shared" si="94"/>
        <v>41276.25</v>
      </c>
      <c r="T998" s="10">
        <f t="shared" si="9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0.60565789473684206</v>
      </c>
      <c r="P999" s="6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9">
        <f t="shared" si="94"/>
        <v>41659.25</v>
      </c>
      <c r="T999" s="10">
        <f t="shared" si="9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0.5679129129129129</v>
      </c>
      <c r="P1000" s="6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9">
        <f t="shared" si="94"/>
        <v>40220.25</v>
      </c>
      <c r="T1000" s="10">
        <f t="shared" si="9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0.56542754275427543</v>
      </c>
      <c r="P1001" s="6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9">
        <f t="shared" si="94"/>
        <v>42550.208333333328</v>
      </c>
      <c r="T1001" s="10">
        <f t="shared" si="95"/>
        <v>42557.208333333328</v>
      </c>
    </row>
  </sheetData>
  <autoFilter ref="A1:T1001" xr:uid="{00000000-0001-0000-0000-000000000000}"/>
  <conditionalFormatting sqref="F2:F1001">
    <cfRule type="containsText" dxfId="11" priority="5" operator="containsText" text="live">
      <formula>NOT(ISERROR(SEARCH("live",F2)))</formula>
    </cfRule>
    <cfRule type="containsText" dxfId="10" priority="6" operator="containsText" text="canceled">
      <formula>NOT(ISERROR(SEARCH("canceled",F2)))</formula>
    </cfRule>
    <cfRule type="containsText" dxfId="9" priority="7" operator="containsText" text="failed">
      <formula>NOT(ISERROR(SEARCH("failed",F2)))</formula>
    </cfRule>
    <cfRule type="containsText" dxfId="8" priority="8" operator="containsText" text="successful">
      <formula>NOT(ISERROR(SEARCH("successful",F2)))</formula>
    </cfRule>
  </conditionalFormatting>
  <conditionalFormatting sqref="O1:O1048576">
    <cfRule type="colorScale" priority="1">
      <colorScale>
        <cfvo type="min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E48D6-2815-4B5E-BE01-D21E8ADF8B96}">
  <dimension ref="A1:I566"/>
  <sheetViews>
    <sheetView workbookViewId="0">
      <selection activeCell="B57" sqref="B57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13.5" customWidth="1"/>
    <col min="4" max="4" width="8.5" bestFit="1" customWidth="1"/>
    <col min="5" max="5" width="13.5" bestFit="1" customWidth="1"/>
    <col min="7" max="7" width="12.25" bestFit="1" customWidth="1"/>
    <col min="8" max="8" width="10.375" bestFit="1" customWidth="1"/>
    <col min="9" max="9" width="9.375" bestFit="1" customWidth="1"/>
  </cols>
  <sheetData>
    <row r="1" spans="1:9" x14ac:dyDescent="0.25">
      <c r="A1" s="1" t="s">
        <v>4</v>
      </c>
      <c r="B1" s="1" t="s">
        <v>5</v>
      </c>
      <c r="C1" s="1"/>
      <c r="D1" s="1" t="s">
        <v>4</v>
      </c>
      <c r="E1" s="1" t="s">
        <v>5</v>
      </c>
      <c r="H1" s="1" t="s">
        <v>2106</v>
      </c>
      <c r="I1" s="1" t="s">
        <v>2107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t="s">
        <v>2108</v>
      </c>
      <c r="H2" s="6">
        <f>AVERAGE(B2:B566)</f>
        <v>851.14690265486729</v>
      </c>
      <c r="I2" s="6">
        <f>AVERAGE(E2:E365)</f>
        <v>585.61538461538464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t="s">
        <v>2109</v>
      </c>
      <c r="H3" s="6">
        <f>MEDIAN(B2:B566)</f>
        <v>201</v>
      </c>
      <c r="I3" s="6">
        <f>MEDIAN(E2:E365)</f>
        <v>114.5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t="s">
        <v>2110</v>
      </c>
      <c r="H4" s="6">
        <f>MODE(B2:B566)</f>
        <v>85</v>
      </c>
      <c r="I4" s="6">
        <f>MODE(E2:E365)</f>
        <v>1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t="s">
        <v>2112</v>
      </c>
      <c r="H5" s="6">
        <f>MIN(B2:B566)</f>
        <v>16</v>
      </c>
      <c r="I5" s="6">
        <f>MIN(E2:E365)</f>
        <v>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t="s">
        <v>2113</v>
      </c>
      <c r="H6" s="6">
        <f>MAX(B2:B566)</f>
        <v>7295</v>
      </c>
      <c r="I6" s="6">
        <f>MAX(E2:E365)</f>
        <v>6080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t="s">
        <v>2114</v>
      </c>
      <c r="H7" s="6">
        <f>_xlfn.VAR.P(B2:B566)</f>
        <v>1603373.7324019109</v>
      </c>
      <c r="I7" s="6">
        <f>_xlfn.VAR.P(E2:E365)</f>
        <v>921574.68174133555</v>
      </c>
    </row>
    <row r="8" spans="1:9" x14ac:dyDescent="0.25">
      <c r="A8" t="s">
        <v>20</v>
      </c>
      <c r="B8">
        <v>100</v>
      </c>
      <c r="D8" t="s">
        <v>14</v>
      </c>
      <c r="E8">
        <v>55</v>
      </c>
      <c r="G8" t="s">
        <v>2111</v>
      </c>
      <c r="H8" s="6">
        <f>_xlfn.STDEV.P(B2:B566)</f>
        <v>1266.2439466397898</v>
      </c>
      <c r="I8" s="6">
        <f>_xlfn.STDEV.P(E2:E365)</f>
        <v>959.98681331637863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failed">
      <formula>NOT(ISERROR(SEARCH("failed",A2)))</formula>
    </cfRule>
    <cfRule type="containsText" dxfId="4" priority="8" operator="containsText" text="successful">
      <formula>NOT(ISERROR(SEARCH("successful",A2)))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failed">
      <formula>NOT(ISERROR(SEARCH("failed",D2)))</formula>
    </cfRule>
    <cfRule type="containsText" dxfId="0" priority="4" operator="containsText" text="successful">
      <formula>NOT(ISERROR(SEARCH("successful",D2)))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2E55-6259-4D74-9863-ABB957D8446B}">
  <dimension ref="A1:H13"/>
  <sheetViews>
    <sheetView tabSelected="1" workbookViewId="0">
      <selection activeCell="S17" sqref="S17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style="13" bestFit="1" customWidth="1"/>
    <col min="8" max="8" width="18.25" style="14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s="13" t="s">
        <v>2092</v>
      </c>
      <c r="H1" s="14" t="s">
        <v>2093</v>
      </c>
    </row>
    <row r="2" spans="1:8" x14ac:dyDescent="0.25">
      <c r="A2" t="s">
        <v>2094</v>
      </c>
      <c r="B2">
        <f>COUNTIFS(Crowdfunding!$D$2:$D$1001, "&lt;1000", Crowdfunding!$F$2:$F$1001, "successful")</f>
        <v>30</v>
      </c>
      <c r="C2">
        <f>COUNTIFS(Crowdfunding!$D$2:$D$1001, "&lt;1000", Crowdfunding!$F$2:$F$1001, "failed")</f>
        <v>20</v>
      </c>
      <c r="D2">
        <f>COUNTIFS(Crowdfunding!$D$2:$D$1001, "&lt;1000", Crowdfunding!$F$2:$F$1001, "canceled")</f>
        <v>1</v>
      </c>
      <c r="E2">
        <f>SUM(B2:D2)</f>
        <v>51</v>
      </c>
      <c r="F2" s="12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25">
      <c r="A3" t="s">
        <v>2095</v>
      </c>
      <c r="B3">
        <f>COUNTIFS(Crowdfunding!$D$2:$D$1001, "&gt;=1000", Crowdfunding!$D$2:$D$1001,"&lt;=4999", Crowdfunding!$F$2:$F$1001, "successful")</f>
        <v>191</v>
      </c>
      <c r="C3">
        <f>COUNTIFS(Crowdfunding!$D$2:$D$1001, "&gt;=1000", Crowdfunding!$D$2:$D$1001,"&lt;=4999", Crowdfunding!$F$2:$F$1001, "failed")</f>
        <v>38</v>
      </c>
      <c r="D3">
        <f>COUNTIFS(Crowdfunding!$D$2:$D$1001, "&gt;=1000", Crowdfunding!$D$2:$D$1001,"&lt;=4999", Crowdfunding!$F$2:$F$1001, "canceled")</f>
        <v>2</v>
      </c>
      <c r="E3">
        <f t="shared" ref="E3:E13" si="0">SUM(B3:D3)</f>
        <v>231</v>
      </c>
      <c r="F3" s="12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25">
      <c r="A4" t="s">
        <v>2096</v>
      </c>
      <c r="B4">
        <f>COUNTIFS(Crowdfunding!$D$2:$D$1001, "&gt;=5000", Crowdfunding!$D$2:$D$1001,"&lt;=9999", Crowdfunding!$F$2:$F$1001, "successful")</f>
        <v>164</v>
      </c>
      <c r="C4">
        <f>COUNTIFS(Crowdfunding!$D$2:$D$1001, "&gt;=5000", Crowdfunding!$D$2:$D$1001,"&lt;=9999", Crowdfunding!$F$2:$F$1001, "failed")</f>
        <v>126</v>
      </c>
      <c r="D4">
        <f>COUNTIFS(Crowdfunding!$D$2:$D$1001, "&gt;=5000", Crowdfunding!$D$2:$D$1001,"&lt;=9999", Crowdfunding!$F$2:$F$1001, "canceled")</f>
        <v>25</v>
      </c>
      <c r="E4">
        <f t="shared" si="0"/>
        <v>315</v>
      </c>
      <c r="F4" s="12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25">
      <c r="A5" t="s">
        <v>2097</v>
      </c>
      <c r="B5">
        <f>COUNTIFS(Crowdfunding!$D$2:$D$1001, "&gt;=10000", Crowdfunding!$D$2:$D$1001,"&lt;=14999", Crowdfunding!$F$2:$F$1001, "successful")</f>
        <v>4</v>
      </c>
      <c r="C5">
        <f>COUNTIFS(Crowdfunding!$D$2:$D$1001, "&gt;=10000", Crowdfunding!$D$2:$D$1001,"&lt;=14999", Crowdfunding!$F$2:$F$1001, "failed")</f>
        <v>5</v>
      </c>
      <c r="D5">
        <f>COUNTIFS(Crowdfunding!$D$2:$D$1001, "&gt;=10000", Crowdfunding!$D$2:$D$1001,"&lt;=14999", Crowdfunding!$F$2:$F$1001, "canceled")</f>
        <v>0</v>
      </c>
      <c r="E5">
        <f t="shared" si="0"/>
        <v>9</v>
      </c>
      <c r="F5" s="12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25">
      <c r="A6" t="s">
        <v>2098</v>
      </c>
      <c r="B6">
        <f>COUNTIFS(Crowdfunding!$D$2:$D$1001, "&gt;=15000", Crowdfunding!$D$2:$D$1001,"&lt;=19999", Crowdfunding!$F$2:$F$1001, "successful")</f>
        <v>10</v>
      </c>
      <c r="C6">
        <f>COUNTIFS(Crowdfunding!$D$2:$D$1001, "&gt;=15000", Crowdfunding!$D$2:$D$1001,"&lt;=19999", Crowdfunding!$F$2:$F$1001, "failed")</f>
        <v>0</v>
      </c>
      <c r="D6">
        <f>COUNTIFS(Crowdfunding!$D$2:$D$1001, "&gt;=15000", Crowdfunding!$D$2:$D$1001,"&lt;=19999", Crowdfunding!$F$2:$F$1001, "canceled")</f>
        <v>0</v>
      </c>
      <c r="E6">
        <f t="shared" si="0"/>
        <v>10</v>
      </c>
      <c r="F6" s="12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25">
      <c r="A7" t="s">
        <v>2099</v>
      </c>
      <c r="B7">
        <f>COUNTIFS(Crowdfunding!$D$2:$D$1001, "&gt;=20000", Crowdfunding!$D$2:$D$1001,"&lt;=24999", Crowdfunding!$F$2:$F$1001, "successful")</f>
        <v>7</v>
      </c>
      <c r="C7">
        <f>COUNTIFS(Crowdfunding!$D$2:$D$1001, "&gt;=20000", Crowdfunding!$D$2:$D$1001,"&lt;=24999", Crowdfunding!$F$2:$F$1001, "failed")</f>
        <v>0</v>
      </c>
      <c r="D7">
        <f>COUNTIFS(Crowdfunding!$D$2:$D$1001, "&gt;=20000", Crowdfunding!$D$2:$D$1001,"&lt;=24999", Crowdfunding!$F$2:$F$1001, "canceled")</f>
        <v>0</v>
      </c>
      <c r="E7">
        <f t="shared" si="0"/>
        <v>7</v>
      </c>
      <c r="F7" s="12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25">
      <c r="A8" t="s">
        <v>2100</v>
      </c>
      <c r="B8">
        <f>COUNTIFS(Crowdfunding!$D$2:$D$1001, "&gt;=25000", Crowdfunding!$D$2:$D$1001,"&lt;=29999", Crowdfunding!$F$2:$F$1001, "successful")</f>
        <v>11</v>
      </c>
      <c r="C8">
        <f>COUNTIFS(Crowdfunding!$D$2:$D$1001, "&gt;=25000", Crowdfunding!$D$2:$D$1001,"&lt;=29999", Crowdfunding!$F$2:$F$1001, "failed")</f>
        <v>3</v>
      </c>
      <c r="D8">
        <f>COUNTIFS(Crowdfunding!$D$2:$D$1001, "&gt;=25000", Crowdfunding!$D$2:$D$1001,"&lt;=29999", Crowdfunding!$F$2:$F$1001, "canceled")</f>
        <v>0</v>
      </c>
      <c r="E8">
        <f t="shared" si="0"/>
        <v>14</v>
      </c>
      <c r="F8" s="12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25">
      <c r="A9" t="s">
        <v>2105</v>
      </c>
      <c r="B9">
        <f>COUNTIFS(Crowdfunding!$D$2:$D$1001, "&gt;=30000", Crowdfunding!$D$2:$D$1001,"&lt;=34999", Crowdfunding!$F$2:$F$1001, "successful")</f>
        <v>7</v>
      </c>
      <c r="C9">
        <f>COUNTIFS(Crowdfunding!$D$2:$D$1001, "&gt;=30000", Crowdfunding!$D$2:$D$1001,"&lt;=34999", Crowdfunding!$F$2:$F$1001, "failed")</f>
        <v>0</v>
      </c>
      <c r="D9">
        <f>COUNTIFS(Crowdfunding!$D$2:$D$1001, "&gt;=30000", Crowdfunding!$D$2:$D$1001,"&lt;=34999", Crowdfunding!$F$2:$F$1001, "canceled")</f>
        <v>0</v>
      </c>
      <c r="E9">
        <f t="shared" si="0"/>
        <v>7</v>
      </c>
      <c r="F9" s="12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25">
      <c r="A10" t="s">
        <v>2101</v>
      </c>
      <c r="B10">
        <f>COUNTIFS(Crowdfunding!$D$2:$D$1001, "&gt;=35000", Crowdfunding!$D$2:$D$1001,"&lt;=39999", Crowdfunding!$F$2:$F$1001, "successful")</f>
        <v>8</v>
      </c>
      <c r="C10">
        <f>COUNTIFS(Crowdfunding!$D$2:$D$1001, "&gt;=35000", Crowdfunding!$D$2:$D$1001,"&lt;=39999", Crowdfunding!$F$2:$F$1001, "failed")</f>
        <v>3</v>
      </c>
      <c r="D10">
        <f>COUNTIFS(Crowdfunding!$D$2:$D$1001, "&gt;=35000", Crowdfunding!$D$2:$D$1001,"&lt;=39999", Crowdfunding!$F$2:$F$1001, "canceled")</f>
        <v>1</v>
      </c>
      <c r="E10">
        <f t="shared" si="0"/>
        <v>12</v>
      </c>
      <c r="F10" s="12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25">
      <c r="A11" t="s">
        <v>2102</v>
      </c>
      <c r="B11">
        <f>COUNTIFS(Crowdfunding!$D$2:$D$1001, "&gt;=40000", Crowdfunding!$D$2:$D$1001,"&lt;=44999", Crowdfunding!$F$2:$F$1001, "successful")</f>
        <v>11</v>
      </c>
      <c r="C11">
        <f>COUNTIFS(Crowdfunding!$D$2:$D$1001, "&gt;=40000", Crowdfunding!$D$2:$D$1001,"&lt;=44999", Crowdfunding!$F$2:$F$1001, "failed")</f>
        <v>3</v>
      </c>
      <c r="D11">
        <f>COUNTIFS(Crowdfunding!$D$2:$D$1001, "&gt;=40000", Crowdfunding!$D$2:$D$1001,"&lt;=44999", Crowdfunding!$F$2:$F$1001, "canceled")</f>
        <v>0</v>
      </c>
      <c r="E11">
        <f t="shared" si="0"/>
        <v>14</v>
      </c>
      <c r="F11" s="12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25">
      <c r="A12" t="s">
        <v>2103</v>
      </c>
      <c r="B12">
        <f>COUNTIFS(Crowdfunding!$D$2:$D$1001, "&gt;=45000", Crowdfunding!$D$2:$D$1001,"&lt;=49999", Crowdfunding!$F$2:$F$1001, "successful")</f>
        <v>8</v>
      </c>
      <c r="C12">
        <f>COUNTIFS(Crowdfunding!$D$2:$D$1001, "&gt;=45000", Crowdfunding!$D$2:$D$1001,"&lt;=49999", Crowdfunding!$F$2:$F$1001, "failed")</f>
        <v>3</v>
      </c>
      <c r="D12">
        <f>COUNTIFS(Crowdfunding!$D$2:$D$1001, "&gt;=45000", Crowdfunding!$D$2:$D$1001,"&lt;=49999", Crowdfunding!$F$2:$F$1001, "canceled")</f>
        <v>0</v>
      </c>
      <c r="E12">
        <f t="shared" si="0"/>
        <v>11</v>
      </c>
      <c r="F12" s="12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25">
      <c r="A13" t="s">
        <v>2104</v>
      </c>
      <c r="B13">
        <f>COUNTIFS(Crowdfunding!$D$2:$D$1001, "&gt;=50000", Crowdfunding!$F$2:$F$1001, "successful")</f>
        <v>114</v>
      </c>
      <c r="C13">
        <f>COUNTIFS(Crowdfunding!$D$2:$D$1001, "&gt;=50000", Crowdfunding!$F$2:$F$1001, "failed")</f>
        <v>163</v>
      </c>
      <c r="D13">
        <f>COUNTIFS(Crowdfunding!$D$2:$D$1001, "&gt;=50000", Crowdfunding!$F$2:$F$1001, "canceled")</f>
        <v>28</v>
      </c>
      <c r="E13">
        <f t="shared" si="0"/>
        <v>305</v>
      </c>
      <c r="F13" s="12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3C-B72C-432D-B2E7-24ECD149CB0E}">
  <dimension ref="A1:F14"/>
  <sheetViews>
    <sheetView workbookViewId="0">
      <selection activeCell="W11" sqref="W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2069</v>
      </c>
    </row>
    <row r="3" spans="1:6" x14ac:dyDescent="0.25">
      <c r="A3" s="7" t="s">
        <v>2068</v>
      </c>
      <c r="B3" s="7" t="s">
        <v>2071</v>
      </c>
    </row>
    <row r="4" spans="1:6" x14ac:dyDescent="0.2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2064</v>
      </c>
      <c r="E8">
        <v>4</v>
      </c>
      <c r="F8">
        <v>4</v>
      </c>
    </row>
    <row r="9" spans="1:6" x14ac:dyDescent="0.25">
      <c r="A9" s="8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6E73-1927-43F8-BFF1-7EAB2594A098}">
  <dimension ref="A1:F30"/>
  <sheetViews>
    <sheetView workbookViewId="0">
      <selection activeCell="X25" sqref="X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2069</v>
      </c>
    </row>
    <row r="2" spans="1:6" x14ac:dyDescent="0.25">
      <c r="A2" s="7" t="s">
        <v>2031</v>
      </c>
      <c r="B2" t="s">
        <v>2069</v>
      </c>
    </row>
    <row r="4" spans="1:6" x14ac:dyDescent="0.25">
      <c r="A4" s="7" t="s">
        <v>2068</v>
      </c>
      <c r="B4" s="7" t="s">
        <v>2071</v>
      </c>
    </row>
    <row r="5" spans="1:6" x14ac:dyDescent="0.2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2065</v>
      </c>
      <c r="E7">
        <v>4</v>
      </c>
      <c r="F7">
        <v>4</v>
      </c>
    </row>
    <row r="8" spans="1:6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2043</v>
      </c>
      <c r="C10">
        <v>8</v>
      </c>
      <c r="E10">
        <v>10</v>
      </c>
      <c r="F10">
        <v>18</v>
      </c>
    </row>
    <row r="11" spans="1:6" x14ac:dyDescent="0.25">
      <c r="A11" s="8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2057</v>
      </c>
      <c r="C15">
        <v>3</v>
      </c>
      <c r="E15">
        <v>4</v>
      </c>
      <c r="F15">
        <v>7</v>
      </c>
    </row>
    <row r="16" spans="1:6" x14ac:dyDescent="0.25">
      <c r="A16" s="8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2056</v>
      </c>
      <c r="C20">
        <v>4</v>
      </c>
      <c r="E20">
        <v>4</v>
      </c>
      <c r="F20">
        <v>8</v>
      </c>
    </row>
    <row r="21" spans="1:6" x14ac:dyDescent="0.25">
      <c r="A21" s="8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2063</v>
      </c>
      <c r="C22">
        <v>9</v>
      </c>
      <c r="E22">
        <v>5</v>
      </c>
      <c r="F22">
        <v>14</v>
      </c>
    </row>
    <row r="23" spans="1:6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2059</v>
      </c>
      <c r="C25">
        <v>7</v>
      </c>
      <c r="E25">
        <v>14</v>
      </c>
      <c r="F25">
        <v>21</v>
      </c>
    </row>
    <row r="26" spans="1:6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18AE-30E5-4723-8EB2-7AAD217DF493}">
  <dimension ref="A1:E18"/>
  <sheetViews>
    <sheetView workbookViewId="0">
      <selection activeCell="T13" sqref="T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2031</v>
      </c>
      <c r="B1" t="s">
        <v>2069</v>
      </c>
    </row>
    <row r="2" spans="1:5" x14ac:dyDescent="0.25">
      <c r="A2" s="7" t="s">
        <v>2084</v>
      </c>
      <c r="B2" t="s">
        <v>2069</v>
      </c>
    </row>
    <row r="4" spans="1:5" x14ac:dyDescent="0.25">
      <c r="A4" s="7" t="s">
        <v>2068</v>
      </c>
      <c r="B4" s="7" t="s">
        <v>2071</v>
      </c>
    </row>
    <row r="5" spans="1:5" x14ac:dyDescent="0.25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8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Backer Analysis</vt:lpstr>
      <vt:lpstr>Goal Analysis</vt:lpstr>
      <vt:lpstr>Parent-Category Comparison</vt:lpstr>
      <vt:lpstr>Sub-Category Comparison</vt:lpstr>
      <vt:lpstr>Date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Peter Sheridan</cp:lastModifiedBy>
  <dcterms:created xsi:type="dcterms:W3CDTF">2021-09-29T18:52:28Z</dcterms:created>
  <dcterms:modified xsi:type="dcterms:W3CDTF">2023-02-27T23:11:09Z</dcterms:modified>
</cp:coreProperties>
</file>