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50" windowWidth="15600" windowHeight="11130"/>
  </bookViews>
  <sheets>
    <sheet name="Review Last Time" sheetId="6" r:id="rId1"/>
    <sheet name="Bike Shop" sheetId="2" r:id="rId2"/>
    <sheet name="Personal" sheetId="4" r:id="rId3"/>
    <sheet name="Spending" sheetId="5" r:id="rId4"/>
  </sheets>
  <definedNames>
    <definedName name="_xlnm.Print_Area" localSheetId="1">'Bike Shop'!$B$1:$F$59</definedName>
    <definedName name="valuevx">42.31459</definedName>
  </definedNames>
  <calcPr calcId="145621"/>
</workbook>
</file>

<file path=xl/calcChain.xml><?xml version="1.0" encoding="utf-8"?>
<calcChain xmlns="http://schemas.openxmlformats.org/spreadsheetml/2006/main">
  <c r="E6" i="4" l="1"/>
  <c r="B6" i="4"/>
  <c r="B4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0" i="4"/>
  <c r="D51" i="2" l="1"/>
  <c r="D53" i="2"/>
  <c r="D57" i="2"/>
  <c r="F59" i="2"/>
  <c r="E59" i="2"/>
  <c r="D59" i="2"/>
  <c r="F57" i="2"/>
  <c r="E57" i="2"/>
  <c r="E44" i="2"/>
  <c r="E51" i="2" s="1"/>
  <c r="E27" i="2"/>
  <c r="D21" i="2"/>
  <c r="D27" i="2"/>
  <c r="F19" i="2"/>
  <c r="D19" i="2"/>
  <c r="E49" i="2"/>
  <c r="D49" i="2"/>
  <c r="F49" i="2" s="1"/>
  <c r="F48" i="2"/>
  <c r="F47" i="2"/>
  <c r="D44" i="2"/>
  <c r="F32" i="2"/>
  <c r="F33" i="2"/>
  <c r="F34" i="2"/>
  <c r="F35" i="2"/>
  <c r="F36" i="2"/>
  <c r="F37" i="2"/>
  <c r="F38" i="2"/>
  <c r="F39" i="2"/>
  <c r="F40" i="2"/>
  <c r="F41" i="2"/>
  <c r="F42" i="2"/>
  <c r="F43" i="2"/>
  <c r="F31" i="2"/>
  <c r="E19" i="2"/>
  <c r="E21" i="2"/>
  <c r="F25" i="2"/>
  <c r="E25" i="2"/>
  <c r="D25" i="2"/>
  <c r="F24" i="2"/>
  <c r="F15" i="2"/>
  <c r="F16" i="2"/>
  <c r="F17" i="2"/>
  <c r="F18" i="2"/>
  <c r="F14" i="2"/>
  <c r="D11" i="2"/>
  <c r="E11" i="2"/>
  <c r="F11" i="2" s="1"/>
  <c r="F7" i="2"/>
  <c r="F8" i="2"/>
  <c r="F9" i="2"/>
  <c r="F10" i="2"/>
  <c r="F6" i="2"/>
  <c r="B5" i="6"/>
  <c r="J24" i="6"/>
  <c r="G24" i="6"/>
  <c r="V4" i="6"/>
  <c r="V3" i="6"/>
  <c r="J15" i="6"/>
  <c r="J16" i="6"/>
  <c r="J17" i="6"/>
  <c r="J18" i="6"/>
  <c r="J19" i="6"/>
  <c r="J20" i="6"/>
  <c r="J21" i="6"/>
  <c r="J22" i="6"/>
  <c r="J23" i="6"/>
  <c r="J14" i="6"/>
  <c r="G7" i="6"/>
  <c r="E53" i="2" l="1"/>
  <c r="F51" i="2"/>
  <c r="F44" i="2"/>
  <c r="F27" i="2"/>
  <c r="F21" i="2"/>
  <c r="E1" i="2"/>
</calcChain>
</file>

<file path=xl/sharedStrings.xml><?xml version="1.0" encoding="utf-8"?>
<sst xmlns="http://schemas.openxmlformats.org/spreadsheetml/2006/main" count="221" uniqueCount="133">
  <si>
    <t>INCOME</t>
  </si>
  <si>
    <t>Actual</t>
  </si>
  <si>
    <t>Budget</t>
  </si>
  <si>
    <t>Difference</t>
  </si>
  <si>
    <t>Other</t>
  </si>
  <si>
    <t>Non-Operating Income</t>
  </si>
  <si>
    <t>Interest Income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</si>
  <si>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</si>
  <si>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</si>
  <si>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</si>
  <si>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</si>
  <si>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</si>
  <si>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</si>
  <si>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Dues and Subscriptions</t>
  </si>
  <si>
    <t>Insurance</t>
  </si>
  <si>
    <t>Interest Expense</t>
  </si>
  <si>
    <t>Maintenance and Repairs</t>
  </si>
  <si>
    <t>Office Supplies</t>
  </si>
  <si>
    <t>Rent</t>
  </si>
  <si>
    <t>Salaries and Wages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</si>
  <si>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</si>
  <si>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</si>
  <si>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</si>
  <si>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</si>
  <si>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</si>
  <si>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</si>
  <si>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</si>
  <si>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Total Non-Recurring Expenses</t>
  </si>
  <si>
    <t>Total EXPENSES</t>
  </si>
  <si>
    <t>Net Income Before Taxes</t>
  </si>
  <si>
    <t>Income Tax Expense</t>
  </si>
  <si>
    <t>NET INCOME</t>
  </si>
  <si>
    <t>Sales</t>
  </si>
  <si>
    <t>Sales - Qtr 1</t>
  </si>
  <si>
    <t>Sales - Qtr 2</t>
  </si>
  <si>
    <t>Sales - Qtr 3</t>
  </si>
  <si>
    <t>Sales - Qtr 4</t>
  </si>
  <si>
    <t>Total Sales</t>
  </si>
  <si>
    <t>Cost of Goods</t>
  </si>
  <si>
    <t>Beginning Inventory</t>
  </si>
  <si>
    <t>Goods Purchased or Manufactured</t>
  </si>
  <si>
    <t>Shipping Charges</t>
  </si>
  <si>
    <t>Labor (wages and payroll)</t>
  </si>
  <si>
    <t>Less Ending Inventory</t>
  </si>
  <si>
    <t>Cost of Goods Sold</t>
  </si>
  <si>
    <t>Gross Profit</t>
  </si>
  <si>
    <t>Categories:</t>
  </si>
  <si>
    <t>Fast Food</t>
  </si>
  <si>
    <t>Donuts</t>
  </si>
  <si>
    <t>Music</t>
  </si>
  <si>
    <t>Movies</t>
  </si>
  <si>
    <t>Groceries</t>
  </si>
  <si>
    <t>Auto Payment</t>
  </si>
  <si>
    <t>Gas</t>
  </si>
  <si>
    <t>Restaurant</t>
  </si>
  <si>
    <t>Haircut</t>
  </si>
  <si>
    <t>College Loan</t>
  </si>
  <si>
    <t>Household Maintenance</t>
  </si>
  <si>
    <t>Internet</t>
  </si>
  <si>
    <t>Disposable Income</t>
  </si>
  <si>
    <t>Clothes</t>
  </si>
  <si>
    <t>Discretionary Income</t>
  </si>
  <si>
    <t>Loan</t>
  </si>
  <si>
    <t>Standard</t>
  </si>
  <si>
    <t>Priority:</t>
  </si>
  <si>
    <t>Total Income:</t>
  </si>
  <si>
    <t>Date:</t>
  </si>
  <si>
    <t>Company:</t>
  </si>
  <si>
    <t>Attn:</t>
  </si>
  <si>
    <t xml:space="preserve">I am pleased to submit our quotation for your application.  Based on the application data you supplied, the Fox Flow </t>
  </si>
  <si>
    <t>Meter will provide excellent accuracy and turndown.</t>
  </si>
  <si>
    <t>Description</t>
  </si>
  <si>
    <t>Total Price Per Meter:</t>
  </si>
  <si>
    <t>Standard Features:</t>
  </si>
  <si>
    <t>•</t>
  </si>
  <si>
    <t>FM and FMc approved for Class I,Division 1, Groups B, C, D; ATEX, IECEX, CE</t>
  </si>
  <si>
    <t>4 to 20 mA outputs for flow rate and temperature</t>
  </si>
  <si>
    <t>NIST traceable</t>
  </si>
  <si>
    <t>+/- 1.0% of reading + 0.2% of full scale</t>
  </si>
  <si>
    <t>Surge suppressers on input power and 4 to 20 mA outputs</t>
  </si>
  <si>
    <t>Terms and Delivery</t>
  </si>
  <si>
    <t>Current lead time is 3-4 weeks ARO</t>
  </si>
  <si>
    <t>FOB Marina, California</t>
  </si>
  <si>
    <t>Quotation valid for 30 days</t>
  </si>
  <si>
    <t>Payment: Net 30 days with approval of credit</t>
  </si>
  <si>
    <t>Please contact me if you have any questions.</t>
  </si>
  <si>
    <t>Sincerely,</t>
  </si>
  <si>
    <t>399 Reservation Rd. Marina, CA 93933 USA</t>
  </si>
  <si>
    <t>PH (831) 384-4300, FX (831) 384-4312</t>
  </si>
  <si>
    <t>www.foxthermalinstruments.com</t>
  </si>
  <si>
    <t>Price</t>
  </si>
  <si>
    <t>Companies</t>
  </si>
  <si>
    <t>Spirax</t>
  </si>
  <si>
    <t>GenInd</t>
  </si>
  <si>
    <t>Moe's Flow</t>
  </si>
  <si>
    <t>Futurist</t>
  </si>
  <si>
    <t>TechShine</t>
  </si>
  <si>
    <t>Techtronic</t>
  </si>
  <si>
    <t>Iron Inc</t>
  </si>
  <si>
    <t>Stark Ind</t>
  </si>
  <si>
    <t>Tony</t>
  </si>
  <si>
    <t>Sid</t>
  </si>
  <si>
    <t>Moe</t>
  </si>
  <si>
    <t>Tim</t>
  </si>
  <si>
    <t>Gabby</t>
  </si>
  <si>
    <t>Emily</t>
  </si>
  <si>
    <t>Tracy</t>
  </si>
  <si>
    <t>Fry</t>
  </si>
  <si>
    <t>Rob</t>
  </si>
  <si>
    <t>E-flows</t>
  </si>
  <si>
    <t>Attention</t>
  </si>
  <si>
    <t>Discount</t>
  </si>
  <si>
    <t>Gadgets</t>
  </si>
  <si>
    <t>Amount</t>
  </si>
  <si>
    <t>Categories</t>
  </si>
  <si>
    <t>Total Expenses:</t>
  </si>
  <si>
    <t>Total Savings:</t>
  </si>
  <si>
    <t>Example Discount</t>
  </si>
  <si>
    <t>Tax %</t>
  </si>
  <si>
    <r>
      <t xml:space="preserve">Bob's </t>
    </r>
    <r>
      <rPr>
        <b/>
        <sz val="22"/>
        <color theme="6" tint="-0.499984740745262"/>
        <rFont val="Adobe Caslon Pro"/>
        <family val="1"/>
      </rPr>
      <t>Bikes</t>
    </r>
  </si>
  <si>
    <t>Total Price:</t>
  </si>
  <si>
    <t>FT2A-06IE</t>
  </si>
  <si>
    <t>FT3-025P</t>
  </si>
  <si>
    <t>FT3-05F</t>
  </si>
  <si>
    <t>FT2A-18R</t>
  </si>
  <si>
    <t>FT2A-18I</t>
  </si>
  <si>
    <t>FT3-30FW</t>
  </si>
  <si>
    <t>FT3-06IE</t>
  </si>
  <si>
    <t>Products</t>
  </si>
  <si>
    <t>Savings</t>
  </si>
  <si>
    <t>Emergency</t>
  </si>
  <si>
    <t>Debt Payoff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</si>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</sst>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</numFmts>
  <fonts count="26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b/>
      <sz val="16"/>
      <name val="Arial"/>
      <family val="1"/>
      <scheme val="major"/>
    </font>
    <font>
      <b/>
      <sz val="20"/>
      <color indexed="53"/>
      <name val="Arial"/>
      <family val="1"/>
      <scheme val="major"/>
    </font>
    <font>
      <sz val="10"/>
      <name val="Arial"/>
      <family val="2"/>
    </font>
    <font>
      <b/>
      <sz val="12"/>
      <color indexed="9"/>
      <name val="Arial"/>
      <family val="1"/>
      <scheme val="major"/>
    </font>
    <font>
      <sz val="10"/>
      <color indexed="9"/>
      <name val="Arial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9"/>
      <color theme="3" tint="-0.249977111117893"/>
      <name val="Arial"/>
      <family val="2"/>
    </font>
    <font>
      <sz val="11"/>
      <color theme="3" tint="-0.249977111117893"/>
      <name val="Arial Narrow"/>
      <family val="2"/>
    </font>
    <font>
      <sz val="11"/>
      <color theme="1"/>
      <name val="Arial Narrow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0"/>
      <color theme="9" tint="-0.499984740745262"/>
      <name val="Arial"/>
      <family val="2"/>
      <scheme val="minor"/>
    </font>
    <font>
      <b/>
      <sz val="22"/>
      <name val="Adobe Caslon Pro"/>
      <family val="1"/>
    </font>
    <font>
      <b/>
      <sz val="22"/>
      <color theme="6" tint="-0.499984740745262"/>
      <name val="Adobe Caslon Pro"/>
      <family val="1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Protection="1"/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Protection="1"/>
    <xf numFmtId="0" fontId="2" fillId="0" borderId="0" xfId="0" applyFont="1" applyAlignment="1" applyProtection="1">
      <alignment horizontal="left"/>
    </xf>
    <xf numFmtId="0" fontId="2" fillId="0" borderId="0" xfId="0" applyFont="1" applyFill="1" applyAlignment="1" applyProtection="1">
      <protection locked="0"/>
    </xf>
    <xf numFmtId="0" fontId="2" fillId="0" borderId="0" xfId="0" applyFont="1" applyFill="1" applyAlignment="1" applyProtection="1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/>
    <xf numFmtId="0" fontId="2" fillId="0" borderId="0" xfId="0" applyFont="1" applyProtection="1">
      <protection locked="0"/>
    </xf>
    <xf numFmtId="0" fontId="5" fillId="0" borderId="0" xfId="0" applyFont="1" applyAlignment="1" applyProtection="1"/>
    <xf numFmtId="0" fontId="2" fillId="0" borderId="0" xfId="0" applyFont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41" fontId="2" fillId="0" borderId="1" xfId="1" applyNumberFormat="1" applyFont="1" applyBorder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right" vertical="center"/>
    </xf>
    <xf numFmtId="41" fontId="9" fillId="0" borderId="4" xfId="0" applyNumberFormat="1" applyFont="1" applyFill="1" applyBorder="1" applyAlignment="1" applyProtection="1">
      <alignment vertical="center"/>
    </xf>
    <xf numFmtId="41" fontId="9" fillId="0" borderId="0" xfId="0" applyNumberFormat="1" applyFont="1" applyFill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Alignment="1" applyProtection="1">
      <alignment vertical="center"/>
    </xf>
    <xf numFmtId="42" fontId="5" fillId="0" borderId="0" xfId="0" applyNumberFormat="1" applyFont="1" applyAlignment="1" applyProtection="1">
      <alignment vertical="center"/>
    </xf>
    <xf numFmtId="41" fontId="2" fillId="0" borderId="5" xfId="1" applyNumberFormat="1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horizontal="right" vertical="center"/>
    </xf>
    <xf numFmtId="41" fontId="2" fillId="0" borderId="6" xfId="1" applyNumberFormat="1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left" vertical="center" indent="1"/>
    </xf>
    <xf numFmtId="0" fontId="6" fillId="2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</xf>
    <xf numFmtId="0" fontId="9" fillId="3" borderId="0" xfId="0" applyFont="1" applyFill="1" applyAlignment="1" applyProtection="1">
      <alignment vertical="center"/>
    </xf>
    <xf numFmtId="41" fontId="9" fillId="3" borderId="4" xfId="0" applyNumberFormat="1" applyFont="1" applyFill="1" applyBorder="1" applyAlignment="1" applyProtection="1">
      <alignment vertical="center"/>
    </xf>
    <xf numFmtId="0" fontId="10" fillId="3" borderId="4" xfId="0" applyFont="1" applyFill="1" applyBorder="1" applyAlignment="1" applyProtection="1">
      <alignment horizontal="left" vertical="center" indent="1"/>
    </xf>
    <xf numFmtId="0" fontId="10" fillId="3" borderId="4" xfId="0" applyFont="1" applyFill="1" applyBorder="1" applyAlignment="1" applyProtection="1">
      <alignment vertical="center"/>
    </xf>
    <xf numFmtId="41" fontId="10" fillId="3" borderId="4" xfId="0" applyNumberFormat="1" applyFont="1" applyFill="1" applyBorder="1" applyAlignment="1" applyProtection="1">
      <alignment vertical="center"/>
    </xf>
    <xf numFmtId="0" fontId="10" fillId="4" borderId="4" xfId="0" applyFont="1" applyFill="1" applyBorder="1" applyAlignment="1" applyProtection="1">
      <alignment horizontal="left" vertical="center" indent="1"/>
    </xf>
    <xf numFmtId="0" fontId="10" fillId="4" borderId="4" xfId="0" applyFont="1" applyFill="1" applyBorder="1" applyAlignment="1" applyProtection="1">
      <alignment vertical="center"/>
    </xf>
    <xf numFmtId="0" fontId="6" fillId="5" borderId="0" xfId="0" applyFont="1" applyFill="1" applyBorder="1" applyAlignment="1" applyProtection="1">
      <alignment horizontal="left" vertical="center" indent="1"/>
    </xf>
    <xf numFmtId="0" fontId="6" fillId="5" borderId="0" xfId="0" applyFont="1" applyFill="1" applyBorder="1" applyAlignment="1" applyProtection="1">
      <alignment vertical="center"/>
    </xf>
    <xf numFmtId="41" fontId="10" fillId="4" borderId="4" xfId="0" applyNumberFormat="1" applyFont="1" applyFill="1" applyBorder="1" applyAlignment="1" applyProtection="1">
      <alignment vertical="center"/>
    </xf>
    <xf numFmtId="41" fontId="10" fillId="3" borderId="0" xfId="0" applyNumberFormat="1" applyFont="1" applyFill="1" applyBorder="1" applyAlignment="1" applyProtection="1">
      <alignment vertical="center"/>
    </xf>
    <xf numFmtId="0" fontId="12" fillId="0" borderId="0" xfId="0" applyFont="1"/>
    <xf numFmtId="0" fontId="12" fillId="0" borderId="7" xfId="0" applyFont="1" applyBorder="1"/>
    <xf numFmtId="0" fontId="12" fillId="0" borderId="8" xfId="0" applyFont="1" applyBorder="1"/>
    <xf numFmtId="0" fontId="13" fillId="0" borderId="0" xfId="0" applyFont="1"/>
    <xf numFmtId="0" fontId="13" fillId="0" borderId="0" xfId="0" applyFont="1" applyProtection="1"/>
    <xf numFmtId="0" fontId="13" fillId="0" borderId="0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12" fillId="0" borderId="10" xfId="0" applyFont="1" applyBorder="1"/>
    <xf numFmtId="0" fontId="12" fillId="0" borderId="0" xfId="0" applyFont="1" applyBorder="1"/>
    <xf numFmtId="49" fontId="13" fillId="0" borderId="0" xfId="0" applyNumberFormat="1" applyFont="1" applyAlignment="1" applyProtection="1">
      <alignment readingOrder="1"/>
      <protection locked="0"/>
    </xf>
    <xf numFmtId="49" fontId="13" fillId="0" borderId="0" xfId="0" applyNumberFormat="1" applyFont="1" applyAlignment="1" applyProtection="1">
      <alignment readingOrder="1"/>
    </xf>
    <xf numFmtId="0" fontId="13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Border="1"/>
    <xf numFmtId="0" fontId="18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13" xfId="0" applyBorder="1"/>
    <xf numFmtId="0" fontId="0" fillId="0" borderId="0" xfId="0" applyBorder="1"/>
    <xf numFmtId="0" fontId="13" fillId="0" borderId="0" xfId="0" applyFont="1" applyBorder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/>
    <xf numFmtId="41" fontId="2" fillId="0" borderId="18" xfId="1" applyNumberFormat="1" applyFont="1" applyBorder="1" applyAlignment="1" applyProtection="1">
      <alignment vertical="center"/>
      <protection locked="0"/>
    </xf>
    <xf numFmtId="41" fontId="9" fillId="3" borderId="3" xfId="0" applyNumberFormat="1" applyFont="1" applyFill="1" applyBorder="1" applyAlignment="1" applyProtection="1">
      <alignment vertical="center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22" fillId="0" borderId="0" xfId="0" applyFont="1" applyAlignment="1" applyProtection="1">
      <alignment horizontal="right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41" fontId="2" fillId="0" borderId="21" xfId="1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2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3" xfId="0" applyFont="1" applyBorder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right" vertical="center"/>
    </xf>
    <xf numFmtId="41" fontId="2" fillId="0" borderId="22" xfId="1" applyNumberFormat="1" applyFont="1" applyFill="1" applyBorder="1" applyAlignment="1" applyProtection="1">
      <alignment vertical="center"/>
    </xf>
    <xf numFmtId="41" fontId="2" fillId="0" borderId="23" xfId="1" applyNumberFormat="1" applyFont="1" applyFill="1" applyBorder="1" applyAlignment="1" applyProtection="1">
      <alignment vertical="center"/>
    </xf>
    <xf numFmtId="41" fontId="2" fillId="0" borderId="24" xfId="1" applyNumberFormat="1" applyFont="1" applyBorder="1" applyAlignment="1" applyProtection="1">
      <alignment vertical="center"/>
      <protection locked="0"/>
    </xf>
    <xf numFmtId="41" fontId="2" fillId="0" borderId="25" xfId="1" applyNumberFormat="1" applyFont="1" applyFill="1" applyBorder="1" applyAlignment="1" applyProtection="1">
      <alignment vertical="center"/>
    </xf>
    <xf numFmtId="0" fontId="25" fillId="0" borderId="26" xfId="0" applyFont="1" applyBorder="1" applyAlignment="1">
      <alignment horizontal="center"/>
    </xf>
    <xf numFmtId="9" fontId="0" fillId="6" borderId="0" xfId="3" applyFont="1" applyFill="1"/>
    <xf numFmtId="14" fontId="13" fillId="0" borderId="3" xfId="0" applyNumberFormat="1" applyFont="1" applyBorder="1" applyAlignment="1" applyProtection="1">
      <alignment horizontal="left"/>
      <protection locked="0"/>
    </xf>
    <xf numFmtId="0" fontId="0" fillId="0" borderId="3" xfId="0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alignment horizontal="left"/>
      <protection locked="0"/>
    </xf>
    <xf numFmtId="0" fontId="21" fillId="2" borderId="19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13" fillId="0" borderId="0" xfId="0" applyFont="1" applyAlignment="1" applyProtection="1">
      <alignment horizontal="left" wrapText="1"/>
      <protection locked="0"/>
    </xf>
    <xf numFmtId="0" fontId="15" fillId="0" borderId="12" xfId="0" applyFont="1" applyBorder="1" applyAlignment="1" applyProtection="1">
      <alignment horizontal="right" wrapText="1"/>
    </xf>
    <xf numFmtId="0" fontId="11" fillId="0" borderId="3" xfId="0" applyFont="1" applyBorder="1" applyAlignment="1" applyProtection="1">
      <alignment horizontal="right" wrapText="1"/>
    </xf>
    <xf numFmtId="0" fontId="11" fillId="0" borderId="15" xfId="0" applyFont="1" applyBorder="1" applyAlignment="1" applyProtection="1">
      <alignment horizontal="right" wrapText="1"/>
    </xf>
    <xf numFmtId="164" fontId="15" fillId="0" borderId="12" xfId="0" applyNumberFormat="1" applyFont="1" applyBorder="1" applyAlignment="1" applyProtection="1">
      <alignment horizontal="left" wrapText="1"/>
      <protection locked="0"/>
    </xf>
    <xf numFmtId="164" fontId="11" fillId="0" borderId="3" xfId="0" applyNumberFormat="1" applyFont="1" applyBorder="1" applyAlignment="1" applyProtection="1">
      <alignment horizontal="left" wrapText="1"/>
      <protection locked="0"/>
    </xf>
    <xf numFmtId="164" fontId="11" fillId="0" borderId="15" xfId="0" applyNumberFormat="1" applyFont="1" applyBorder="1" applyAlignment="1" applyProtection="1">
      <alignment horizontal="left" wrapText="1"/>
      <protection locked="0"/>
    </xf>
    <xf numFmtId="0" fontId="15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2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0" borderId="0" xfId="0" applyFont="1"/>
    <xf numFmtId="0" fontId="13" fillId="0" borderId="3" xfId="0" applyFont="1" applyBorder="1" applyAlignment="1" applyProtection="1">
      <alignment horizontal="left"/>
    </xf>
    <xf numFmtId="0" fontId="0" fillId="0" borderId="3" xfId="0" applyFont="1" applyBorder="1" applyAlignment="1" applyProtection="1">
      <alignment horizontal="left"/>
    </xf>
    <xf numFmtId="14" fontId="0" fillId="0" borderId="0" xfId="0" applyNumberFormat="1"/>
    <xf numFmtId="9" fontId="2" fillId="4" borderId="1" xfId="3" applyFont="1" applyFill="1" applyBorder="1" applyAlignment="1" applyProtection="1">
      <alignment vertical="center"/>
      <protection locked="0"/>
    </xf>
    <xf numFmtId="9" fontId="0" fillId="0" borderId="0" xfId="3" applyFont="1"/>
  </cellXfs>
  <cellStyles count="4">
    <cellStyle name="Currency" xfId="1" builtinId="4"/>
    <cellStyle name="Hyperlink" xfId="2" builtinId="8"/>
    <cellStyle name="Normal" xfId="0" builtinId="0" customBuiltin="1"/>
    <cellStyle name="Percent" xfId="3" builtinId="5"/>
  </cellStyles>
  <dxfs count="1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621533</xdr:colOff>
      <xdr:row>0</xdr:row>
      <xdr:rowOff>38100</xdr:rowOff>
    </xdr:from>
    <xdr:to>
      <xdr:col>3</xdr:col>
      <xdr:colOff>676275</xdr:colOff>
      <xdr:row>3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33" y="38100"/>
          <a:ext cx="2112142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foxthermalinstrumen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topLeftCell="A2" workbookViewId="0">
      <selection activeCell="H5" sqref="H5"/>
    </sheetView>
  </sheetViews>
  <sheetFormatPr defaultRowHeight="14.25" x14ac:dyDescent="0.2"/>
  <cols>
    <col min="16" max="16" width="22.5" bestFit="1" customWidth="1"/>
    <col min="17" max="17" width="10.25" bestFit="1" customWidth="1"/>
    <col min="21" max="21" width="10.125" bestFit="1" customWidth="1"/>
  </cols>
  <sheetData>
    <row r="1" spans="1:22" ht="15" thickBo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U1" s="91" t="s">
        <v>117</v>
      </c>
      <c r="V1" s="92"/>
    </row>
    <row r="2" spans="1:22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U2" s="71" t="s">
        <v>120</v>
      </c>
      <c r="V2" s="72">
        <v>100</v>
      </c>
    </row>
    <row r="3" spans="1:22" ht="15" thickBot="1" x14ac:dyDescent="0.25">
      <c r="A3" s="45"/>
      <c r="B3" s="45"/>
      <c r="C3" s="45"/>
      <c r="D3" s="45"/>
      <c r="E3" s="46"/>
      <c r="F3" s="46"/>
      <c r="G3" s="46"/>
      <c r="H3" s="46"/>
      <c r="I3" s="46"/>
      <c r="J3" s="46"/>
      <c r="K3" s="46"/>
      <c r="L3" s="46"/>
      <c r="M3" s="45"/>
      <c r="N3" s="109"/>
      <c r="Q3" t="s">
        <v>91</v>
      </c>
      <c r="R3" t="s">
        <v>110</v>
      </c>
      <c r="S3" t="s">
        <v>111</v>
      </c>
      <c r="U3" s="87">
        <v>0.25</v>
      </c>
      <c r="V3" s="72">
        <f>V2*(1-U3)</f>
        <v>75</v>
      </c>
    </row>
    <row r="4" spans="1:22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7"/>
      <c r="Q4" t="s">
        <v>92</v>
      </c>
      <c r="R4" t="s">
        <v>101</v>
      </c>
      <c r="S4">
        <v>0.1</v>
      </c>
      <c r="U4" s="71"/>
      <c r="V4" s="72">
        <f>V2-V2*U3</f>
        <v>75</v>
      </c>
    </row>
    <row r="5" spans="1:22" x14ac:dyDescent="0.2">
      <c r="A5" s="56" t="s">
        <v>66</v>
      </c>
      <c r="B5" s="88">
        <f ca="1">TODAY()</f>
        <v>41870</v>
      </c>
      <c r="C5" s="89"/>
      <c r="D5" s="89"/>
      <c r="G5" s="48"/>
      <c r="L5" s="45"/>
      <c r="M5" s="47"/>
      <c r="Q5" t="s">
        <v>97</v>
      </c>
      <c r="R5" t="s">
        <v>103</v>
      </c>
      <c r="S5">
        <v>0.15</v>
      </c>
    </row>
    <row r="6" spans="1:22" x14ac:dyDescent="0.2">
      <c r="A6" s="56"/>
      <c r="B6" s="48"/>
      <c r="C6" s="48"/>
      <c r="D6" s="48"/>
      <c r="G6" s="65"/>
      <c r="H6" s="64"/>
      <c r="I6" s="64"/>
      <c r="L6" s="45"/>
      <c r="M6" s="47"/>
      <c r="Q6" t="s">
        <v>93</v>
      </c>
      <c r="R6" t="s">
        <v>104</v>
      </c>
      <c r="S6">
        <v>0.13</v>
      </c>
    </row>
    <row r="7" spans="1:22" x14ac:dyDescent="0.2">
      <c r="A7" s="56" t="s">
        <v>67</v>
      </c>
      <c r="B7" s="90" t="s">
        <v>97</v>
      </c>
      <c r="C7" s="89"/>
      <c r="D7" s="89"/>
      <c r="F7" s="56" t="s">
        <v>68</v>
      </c>
      <c r="G7" s="107" t="str">
        <f>VLOOKUP(B7,Q4:R12,2,FALSE)</f>
        <v>Tim</v>
      </c>
      <c r="H7" s="108"/>
      <c r="I7" s="108"/>
      <c r="L7" s="45"/>
      <c r="M7" s="47"/>
      <c r="Q7" t="s">
        <v>94</v>
      </c>
      <c r="R7" t="s">
        <v>102</v>
      </c>
      <c r="S7">
        <v>0.05</v>
      </c>
    </row>
    <row r="8" spans="1:22" x14ac:dyDescent="0.2">
      <c r="G8" s="48"/>
      <c r="L8" s="45"/>
      <c r="M8" s="47"/>
      <c r="Q8" t="s">
        <v>95</v>
      </c>
      <c r="R8" t="s">
        <v>107</v>
      </c>
      <c r="S8">
        <v>7.0000000000000007E-2</v>
      </c>
    </row>
    <row r="9" spans="1:22" x14ac:dyDescent="0.2">
      <c r="A9" s="49"/>
      <c r="B9" s="49"/>
      <c r="C9" s="49"/>
      <c r="D9" s="50"/>
      <c r="E9" s="51"/>
      <c r="F9" s="51"/>
      <c r="G9" s="49"/>
      <c r="H9" s="49"/>
      <c r="I9" s="50"/>
      <c r="J9" s="51"/>
      <c r="K9" s="51"/>
      <c r="L9" s="45"/>
      <c r="M9" s="47"/>
      <c r="Q9" t="s">
        <v>109</v>
      </c>
      <c r="R9" t="s">
        <v>105</v>
      </c>
      <c r="S9">
        <v>0.12</v>
      </c>
    </row>
    <row r="10" spans="1:22" x14ac:dyDescent="0.2">
      <c r="A10" s="54" t="s">
        <v>69</v>
      </c>
      <c r="B10" s="55"/>
      <c r="C10" s="55"/>
      <c r="D10" s="55"/>
      <c r="E10" s="55"/>
      <c r="F10" s="55"/>
      <c r="G10" s="48"/>
      <c r="H10" s="48"/>
      <c r="I10" s="48"/>
      <c r="J10" s="48"/>
      <c r="K10" s="48"/>
      <c r="L10" s="45"/>
      <c r="M10" s="47"/>
      <c r="Q10" t="s">
        <v>96</v>
      </c>
      <c r="R10" t="s">
        <v>106</v>
      </c>
      <c r="S10">
        <v>5.5E-2</v>
      </c>
    </row>
    <row r="11" spans="1:22" x14ac:dyDescent="0.2">
      <c r="A11" s="48" t="s">
        <v>70</v>
      </c>
      <c r="B11" s="48"/>
      <c r="C11" s="48"/>
      <c r="D11" s="48"/>
      <c r="E11" s="48"/>
      <c r="F11" s="48"/>
      <c r="G11" s="54"/>
      <c r="H11" s="55"/>
      <c r="I11" s="55"/>
      <c r="J11" s="55"/>
      <c r="K11" s="55"/>
      <c r="L11" s="45"/>
      <c r="M11" s="47"/>
      <c r="Q11" t="s">
        <v>98</v>
      </c>
      <c r="R11" t="s">
        <v>108</v>
      </c>
      <c r="S11">
        <v>7.0000000000000007E-2</v>
      </c>
    </row>
    <row r="12" spans="1:22" x14ac:dyDescent="0.2">
      <c r="G12" s="48"/>
      <c r="H12" s="48"/>
      <c r="I12" s="48"/>
      <c r="J12" s="48"/>
      <c r="K12" s="48"/>
      <c r="L12" s="45"/>
      <c r="M12" s="47"/>
      <c r="Q12" t="s">
        <v>99</v>
      </c>
      <c r="R12" t="s">
        <v>100</v>
      </c>
      <c r="S12">
        <v>0.25</v>
      </c>
    </row>
    <row r="13" spans="1:22" ht="15" x14ac:dyDescent="0.25">
      <c r="A13" s="48"/>
      <c r="B13" s="100" t="s">
        <v>71</v>
      </c>
      <c r="C13" s="100"/>
      <c r="D13" s="100"/>
      <c r="E13" s="100"/>
      <c r="F13" s="100"/>
      <c r="G13" s="100"/>
      <c r="H13" s="100"/>
      <c r="I13" s="100"/>
      <c r="J13" s="63" t="s">
        <v>90</v>
      </c>
      <c r="K13" s="48"/>
      <c r="L13" s="45"/>
      <c r="M13" s="47"/>
    </row>
    <row r="14" spans="1:22" x14ac:dyDescent="0.2">
      <c r="B14" s="103" t="s">
        <v>122</v>
      </c>
      <c r="C14" s="104"/>
      <c r="D14" s="104"/>
      <c r="E14" s="104"/>
      <c r="F14" s="104"/>
      <c r="G14" s="104"/>
      <c r="H14" s="104"/>
      <c r="I14" s="105"/>
      <c r="J14" s="63">
        <f>IFERROR(VLOOKUP(B14,$P$15:$Q$21,2,FALSE),0)</f>
        <v>2232.5</v>
      </c>
      <c r="L14" s="45"/>
      <c r="M14" s="47"/>
      <c r="P14" t="s">
        <v>128</v>
      </c>
    </row>
    <row r="15" spans="1:22" x14ac:dyDescent="0.2">
      <c r="B15" s="103" t="s">
        <v>123</v>
      </c>
      <c r="C15" s="104"/>
      <c r="D15" s="104"/>
      <c r="E15" s="104"/>
      <c r="F15" s="104"/>
      <c r="G15" s="104"/>
      <c r="H15" s="104"/>
      <c r="I15" s="105"/>
      <c r="J15" s="63">
        <f t="shared" ref="J15:J23" si="0">IFERROR(VLOOKUP(B15,$P$15:$Q$21,2,FALSE),0)</f>
        <v>2212.5</v>
      </c>
      <c r="L15" s="45"/>
      <c r="M15" s="47"/>
      <c r="P15" s="67" t="s">
        <v>121</v>
      </c>
      <c r="Q15">
        <v>2015</v>
      </c>
    </row>
    <row r="16" spans="1:22" x14ac:dyDescent="0.2">
      <c r="B16" s="103" t="s">
        <v>125</v>
      </c>
      <c r="C16" s="104"/>
      <c r="D16" s="104"/>
      <c r="E16" s="104"/>
      <c r="F16" s="104"/>
      <c r="G16" s="104"/>
      <c r="H16" s="104"/>
      <c r="I16" s="105"/>
      <c r="J16" s="63">
        <f t="shared" si="0"/>
        <v>1397.5</v>
      </c>
      <c r="L16" s="45"/>
      <c r="M16" s="47"/>
      <c r="P16" s="67" t="s">
        <v>122</v>
      </c>
      <c r="Q16">
        <v>2232.5</v>
      </c>
    </row>
    <row r="17" spans="1:17" x14ac:dyDescent="0.2">
      <c r="B17" s="103"/>
      <c r="C17" s="104"/>
      <c r="D17" s="104"/>
      <c r="E17" s="104"/>
      <c r="F17" s="104"/>
      <c r="G17" s="104"/>
      <c r="H17" s="104"/>
      <c r="I17" s="105"/>
      <c r="J17" s="63">
        <f t="shared" si="0"/>
        <v>0</v>
      </c>
      <c r="L17" s="45"/>
      <c r="M17" s="47"/>
      <c r="P17" s="67" t="s">
        <v>123</v>
      </c>
      <c r="Q17">
        <v>2212.5</v>
      </c>
    </row>
    <row r="18" spans="1:17" x14ac:dyDescent="0.2">
      <c r="B18" s="103"/>
      <c r="C18" s="104"/>
      <c r="D18" s="104"/>
      <c r="E18" s="104"/>
      <c r="F18" s="104"/>
      <c r="G18" s="104"/>
      <c r="H18" s="104"/>
      <c r="I18" s="105"/>
      <c r="J18" s="63">
        <f t="shared" si="0"/>
        <v>0</v>
      </c>
      <c r="L18" s="45"/>
      <c r="M18" s="47"/>
      <c r="P18" s="67" t="s">
        <v>124</v>
      </c>
      <c r="Q18">
        <v>1635</v>
      </c>
    </row>
    <row r="19" spans="1:17" x14ac:dyDescent="0.2">
      <c r="B19" s="103"/>
      <c r="C19" s="104"/>
      <c r="D19" s="104"/>
      <c r="E19" s="104"/>
      <c r="F19" s="104"/>
      <c r="G19" s="104"/>
      <c r="H19" s="104"/>
      <c r="I19" s="105"/>
      <c r="J19" s="63">
        <f t="shared" si="0"/>
        <v>0</v>
      </c>
      <c r="L19" s="45"/>
      <c r="M19" s="47"/>
      <c r="P19" s="67" t="s">
        <v>125</v>
      </c>
      <c r="Q19">
        <v>1397.5</v>
      </c>
    </row>
    <row r="20" spans="1:17" x14ac:dyDescent="0.2">
      <c r="B20" s="103"/>
      <c r="C20" s="104"/>
      <c r="D20" s="104"/>
      <c r="E20" s="104"/>
      <c r="F20" s="104"/>
      <c r="G20" s="104"/>
      <c r="H20" s="104"/>
      <c r="I20" s="105"/>
      <c r="J20" s="63">
        <f t="shared" si="0"/>
        <v>0</v>
      </c>
      <c r="L20" s="45"/>
      <c r="M20" s="47"/>
      <c r="P20" s="67" t="s">
        <v>126</v>
      </c>
      <c r="Q20">
        <v>2570</v>
      </c>
    </row>
    <row r="21" spans="1:17" x14ac:dyDescent="0.2">
      <c r="B21" s="103"/>
      <c r="C21" s="104"/>
      <c r="D21" s="104"/>
      <c r="E21" s="104"/>
      <c r="F21" s="104"/>
      <c r="G21" s="104"/>
      <c r="H21" s="104"/>
      <c r="I21" s="105"/>
      <c r="J21" s="63">
        <f t="shared" si="0"/>
        <v>0</v>
      </c>
      <c r="L21" s="45"/>
      <c r="M21" s="47"/>
      <c r="P21" s="67" t="s">
        <v>127</v>
      </c>
      <c r="Q21">
        <v>2122.5</v>
      </c>
    </row>
    <row r="22" spans="1:17" x14ac:dyDescent="0.2">
      <c r="B22" s="103"/>
      <c r="C22" s="104"/>
      <c r="D22" s="104"/>
      <c r="E22" s="104"/>
      <c r="F22" s="104"/>
      <c r="G22" s="104"/>
      <c r="H22" s="104"/>
      <c r="I22" s="105"/>
      <c r="J22" s="63">
        <f t="shared" si="0"/>
        <v>0</v>
      </c>
      <c r="L22" s="45"/>
      <c r="M22" s="47"/>
    </row>
    <row r="23" spans="1:17" x14ac:dyDescent="0.2">
      <c r="B23" s="103"/>
      <c r="C23" s="104"/>
      <c r="D23" s="104"/>
      <c r="E23" s="104"/>
      <c r="F23" s="104"/>
      <c r="G23" s="104"/>
      <c r="H23" s="104"/>
      <c r="I23" s="105"/>
      <c r="J23" s="63">
        <f t="shared" si="0"/>
        <v>0</v>
      </c>
      <c r="L23" s="45"/>
      <c r="M23" s="47"/>
    </row>
    <row r="24" spans="1:17" ht="15" x14ac:dyDescent="0.25">
      <c r="A24" s="48"/>
      <c r="B24" s="94" t="s">
        <v>72</v>
      </c>
      <c r="C24" s="95"/>
      <c r="D24" s="95"/>
      <c r="E24" s="95"/>
      <c r="F24" s="96"/>
      <c r="G24" s="97">
        <f>SUM(J14:J23)*(1-VLOOKUP(B7,Q4:S12,3,FALSE))</f>
        <v>4966.125</v>
      </c>
      <c r="H24" s="98"/>
      <c r="I24" s="99"/>
      <c r="J24" s="97">
        <f>SUM(J14:J23)</f>
        <v>5842.5</v>
      </c>
      <c r="K24" s="98"/>
      <c r="L24" s="99"/>
      <c r="M24" s="47"/>
    </row>
    <row r="25" spans="1:17" x14ac:dyDescent="0.2">
      <c r="H25" s="48"/>
      <c r="I25" s="48"/>
      <c r="J25" s="48"/>
      <c r="K25" s="48"/>
      <c r="L25" s="45"/>
      <c r="M25" s="47"/>
    </row>
    <row r="26" spans="1:17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5"/>
      <c r="M26" s="47"/>
    </row>
    <row r="27" spans="1:17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52"/>
      <c r="M27" s="45"/>
    </row>
    <row r="28" spans="1:17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52"/>
      <c r="M28" s="53"/>
    </row>
    <row r="29" spans="1:17" x14ac:dyDescent="0.2">
      <c r="A29" s="48" t="s">
        <v>73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5"/>
      <c r="M29" s="47"/>
    </row>
    <row r="30" spans="1:17" x14ac:dyDescent="0.2">
      <c r="A30" s="57" t="s">
        <v>74</v>
      </c>
      <c r="B30" s="93" t="s">
        <v>75</v>
      </c>
      <c r="C30" s="93"/>
      <c r="D30" s="93"/>
      <c r="E30" s="93"/>
      <c r="F30" s="93"/>
      <c r="G30" s="93"/>
      <c r="H30" s="93"/>
      <c r="I30" s="93"/>
      <c r="J30" s="93"/>
      <c r="L30" s="45"/>
      <c r="M30" s="47"/>
    </row>
    <row r="31" spans="1:17" x14ac:dyDescent="0.2">
      <c r="A31" s="57" t="s">
        <v>74</v>
      </c>
      <c r="B31" s="93" t="s">
        <v>76</v>
      </c>
      <c r="C31" s="93"/>
      <c r="D31" s="93"/>
      <c r="E31" s="93"/>
      <c r="F31" s="93"/>
      <c r="G31" s="93"/>
      <c r="H31" s="93"/>
      <c r="I31" s="93"/>
      <c r="J31" s="93"/>
      <c r="L31" s="45"/>
      <c r="M31" s="47"/>
    </row>
    <row r="32" spans="1:17" x14ac:dyDescent="0.2">
      <c r="A32" s="57" t="s">
        <v>74</v>
      </c>
      <c r="B32" s="93" t="s">
        <v>77</v>
      </c>
      <c r="C32" s="93"/>
      <c r="D32" s="93"/>
      <c r="E32" s="93"/>
      <c r="F32" s="93"/>
      <c r="G32" s="93"/>
      <c r="H32" s="93"/>
      <c r="I32" s="93"/>
      <c r="J32" s="93"/>
      <c r="L32" s="45"/>
      <c r="M32" s="47"/>
    </row>
    <row r="33" spans="1:13" x14ac:dyDescent="0.2">
      <c r="A33" s="57" t="s">
        <v>74</v>
      </c>
      <c r="B33" s="93" t="s">
        <v>78</v>
      </c>
      <c r="C33" s="93"/>
      <c r="D33" s="93"/>
      <c r="E33" s="93"/>
      <c r="F33" s="93"/>
      <c r="G33" s="93"/>
      <c r="H33" s="93"/>
      <c r="I33" s="93"/>
      <c r="J33" s="93"/>
      <c r="L33" s="45"/>
      <c r="M33" s="47"/>
    </row>
    <row r="34" spans="1:13" x14ac:dyDescent="0.2">
      <c r="A34" s="57" t="s">
        <v>74</v>
      </c>
      <c r="B34" s="93" t="s">
        <v>79</v>
      </c>
      <c r="C34" s="93"/>
      <c r="D34" s="93"/>
      <c r="E34" s="93"/>
      <c r="F34" s="93"/>
      <c r="G34" s="93"/>
      <c r="H34" s="93"/>
      <c r="I34" s="93"/>
      <c r="J34" s="93"/>
      <c r="L34" s="45"/>
      <c r="M34" s="47"/>
    </row>
    <row r="35" spans="1:13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5"/>
      <c r="M35" s="47"/>
    </row>
    <row r="36" spans="1:13" x14ac:dyDescent="0.2">
      <c r="A36" s="48" t="s">
        <v>80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5"/>
      <c r="M36" s="47"/>
    </row>
    <row r="37" spans="1:13" x14ac:dyDescent="0.2">
      <c r="A37" s="57" t="s">
        <v>74</v>
      </c>
      <c r="B37" s="48" t="s">
        <v>81</v>
      </c>
      <c r="C37" s="48"/>
      <c r="E37" s="48"/>
      <c r="F37" s="48"/>
      <c r="G37" s="48"/>
      <c r="H37" s="48"/>
      <c r="I37" s="48"/>
      <c r="J37" s="48"/>
      <c r="K37" s="48"/>
      <c r="L37" s="45"/>
      <c r="M37" s="47"/>
    </row>
    <row r="38" spans="1:13" x14ac:dyDescent="0.2">
      <c r="A38" s="57" t="s">
        <v>74</v>
      </c>
      <c r="B38" s="48" t="s">
        <v>82</v>
      </c>
      <c r="C38" s="48"/>
      <c r="E38" s="48"/>
      <c r="F38" s="48"/>
      <c r="G38" s="48"/>
      <c r="H38" s="48"/>
      <c r="I38" s="48"/>
      <c r="J38" s="48"/>
      <c r="K38" s="48"/>
      <c r="L38" s="45"/>
      <c r="M38" s="47"/>
    </row>
    <row r="39" spans="1:13" x14ac:dyDescent="0.2">
      <c r="A39" s="57" t="s">
        <v>74</v>
      </c>
      <c r="B39" s="48" t="s">
        <v>83</v>
      </c>
      <c r="C39" s="48"/>
      <c r="E39" s="48"/>
      <c r="F39" s="48"/>
      <c r="G39" s="48"/>
      <c r="H39" s="48"/>
      <c r="I39" s="48"/>
      <c r="J39" s="48"/>
      <c r="K39" s="48"/>
      <c r="L39" s="45"/>
      <c r="M39" s="47"/>
    </row>
    <row r="40" spans="1:13" x14ac:dyDescent="0.2">
      <c r="A40" s="57" t="s">
        <v>74</v>
      </c>
      <c r="B40" s="48" t="s">
        <v>84</v>
      </c>
      <c r="C40" s="48"/>
      <c r="E40" s="48"/>
      <c r="F40" s="48"/>
      <c r="G40" s="48"/>
      <c r="H40" s="48"/>
      <c r="I40" s="48"/>
      <c r="J40" s="48"/>
      <c r="K40" s="48"/>
      <c r="L40" s="45"/>
      <c r="M40" s="47"/>
    </row>
    <row r="41" spans="1:13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5"/>
      <c r="M41" s="47"/>
    </row>
    <row r="42" spans="1:13" x14ac:dyDescent="0.2">
      <c r="A42" s="48" t="s">
        <v>85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5"/>
      <c r="M42" s="47"/>
    </row>
    <row r="43" spans="1:13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5"/>
      <c r="M43" s="47"/>
    </row>
    <row r="44" spans="1:13" x14ac:dyDescent="0.2">
      <c r="A44" s="48" t="s">
        <v>86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5"/>
      <c r="M44" s="47"/>
    </row>
    <row r="45" spans="1:13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5"/>
      <c r="M45" s="47"/>
    </row>
    <row r="46" spans="1:13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5"/>
      <c r="M46" s="47"/>
    </row>
    <row r="47" spans="1:13" x14ac:dyDescent="0.2">
      <c r="A47" s="106"/>
      <c r="B47" s="106"/>
      <c r="C47" s="106"/>
      <c r="D47" s="106"/>
      <c r="E47" s="106"/>
      <c r="F47" s="48"/>
      <c r="G47" s="48"/>
      <c r="H47" s="48"/>
      <c r="I47" s="48"/>
      <c r="J47" s="48"/>
      <c r="K47" s="48"/>
      <c r="L47" s="45"/>
      <c r="M47" s="47"/>
    </row>
    <row r="48" spans="1:13" x14ac:dyDescent="0.2">
      <c r="A48" s="106"/>
      <c r="B48" s="106"/>
      <c r="C48" s="106"/>
      <c r="D48" s="106"/>
      <c r="E48" s="106"/>
      <c r="F48" s="48"/>
      <c r="G48" s="48"/>
      <c r="H48" s="48"/>
      <c r="I48" s="48"/>
      <c r="J48" s="48"/>
      <c r="K48" s="48"/>
      <c r="L48" s="45"/>
      <c r="M48" s="47"/>
    </row>
    <row r="49" spans="1:13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5"/>
      <c r="M49" s="47"/>
    </row>
    <row r="50" spans="1:13" ht="16.5" x14ac:dyDescent="0.3">
      <c r="A50" s="58"/>
      <c r="B50" s="58"/>
      <c r="C50" s="58"/>
      <c r="D50" s="101" t="s">
        <v>87</v>
      </c>
      <c r="E50" s="101"/>
      <c r="F50" s="101"/>
      <c r="G50" s="101"/>
      <c r="H50" s="101"/>
      <c r="I50" s="45"/>
      <c r="J50" s="45"/>
      <c r="K50" s="53"/>
      <c r="L50" s="52"/>
      <c r="M50" s="45"/>
    </row>
    <row r="51" spans="1:13" ht="16.5" x14ac:dyDescent="0.3">
      <c r="A51" s="53"/>
      <c r="B51" s="53"/>
      <c r="C51" s="53"/>
      <c r="D51" s="101" t="s">
        <v>88</v>
      </c>
      <c r="E51" s="101"/>
      <c r="F51" s="101"/>
      <c r="G51" s="101"/>
      <c r="H51" s="101"/>
      <c r="I51" s="45"/>
      <c r="J51" s="45"/>
      <c r="K51" s="53"/>
      <c r="L51" s="52"/>
      <c r="M51" s="45"/>
    </row>
    <row r="52" spans="1:13" ht="17.25" thickBot="1" x14ac:dyDescent="0.35">
      <c r="A52" s="59"/>
      <c r="B52" s="59"/>
      <c r="C52" s="59"/>
      <c r="D52" s="59"/>
      <c r="E52" s="102" t="s">
        <v>89</v>
      </c>
      <c r="F52" s="102"/>
      <c r="G52" s="102"/>
      <c r="H52" s="60"/>
      <c r="I52" s="60"/>
      <c r="J52" s="60"/>
      <c r="K52" s="59"/>
      <c r="L52" s="61"/>
    </row>
    <row r="53" spans="1:13" x14ac:dyDescent="0.2">
      <c r="M53" s="45"/>
    </row>
    <row r="54" spans="1:13" x14ac:dyDescent="0.2">
      <c r="A54" s="45"/>
      <c r="B54" s="45"/>
      <c r="C54" s="45"/>
      <c r="D54" s="45"/>
      <c r="K54" s="53"/>
      <c r="L54" s="53"/>
      <c r="M54" s="45"/>
    </row>
    <row r="55" spans="1:13" ht="16.5" x14ac:dyDescent="0.3">
      <c r="A55" s="45"/>
      <c r="B55" s="45"/>
      <c r="C55" s="45"/>
      <c r="D55" s="45"/>
      <c r="E55" s="45"/>
      <c r="F55" s="62"/>
      <c r="J55" s="62"/>
      <c r="K55" s="53"/>
      <c r="L55" s="53"/>
      <c r="M55" s="45"/>
    </row>
  </sheetData>
  <mergeCells count="28">
    <mergeCell ref="D51:H51"/>
    <mergeCell ref="E52:G52"/>
    <mergeCell ref="D50:H50"/>
    <mergeCell ref="B14:I14"/>
    <mergeCell ref="B23:I23"/>
    <mergeCell ref="A48:E48"/>
    <mergeCell ref="B17:I17"/>
    <mergeCell ref="B18:I18"/>
    <mergeCell ref="B33:J33"/>
    <mergeCell ref="B34:J34"/>
    <mergeCell ref="A47:E47"/>
    <mergeCell ref="B30:J30"/>
    <mergeCell ref="B31:J31"/>
    <mergeCell ref="J24:L24"/>
    <mergeCell ref="B5:D5"/>
    <mergeCell ref="B7:D7"/>
    <mergeCell ref="U1:V1"/>
    <mergeCell ref="G7:I7"/>
    <mergeCell ref="B32:J32"/>
    <mergeCell ref="B19:I19"/>
    <mergeCell ref="B20:I20"/>
    <mergeCell ref="B21:I21"/>
    <mergeCell ref="B22:I22"/>
    <mergeCell ref="B24:F24"/>
    <mergeCell ref="G24:I24"/>
    <mergeCell ref="B13:I13"/>
    <mergeCell ref="B15:I15"/>
    <mergeCell ref="B16:I16"/>
  </mergeCells>
  <dataValidations count="3">
    <dataValidation allowBlank="1" showErrorMessage="1" sqref="B30:J34"/>
    <dataValidation type="list" allowBlank="1" showInputMessage="1" showErrorMessage="1" sqref="B7:D7">
      <formula1>$Q$4:$Q$12</formula1>
    </dataValidation>
    <dataValidation type="list" allowBlank="1" showInputMessage="1" showErrorMessage="1" sqref="B14:I23">
      <formula1>$P$15:$P$21</formula1>
    </dataValidation>
  </dataValidations>
  <hyperlinks>
    <hyperlink ref="E5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J59"/>
  <sheetViews>
    <sheetView showGridLines="0" topLeftCell="A42" zoomScale="110" zoomScaleNormal="110" workbookViewId="0">
      <selection activeCell="F59" sqref="F59"/>
    </sheetView>
  </sheetViews>
  <sheetFormatPr defaultRowHeight="14.25" x14ac:dyDescent="0.2"/>
  <cols>
    <col min="1" max="1" width="2.375" style="1" customWidth="1"/>
    <col min="2" max="2" width="5.375" style="1" customWidth="1"/>
    <col min="3" max="3" width="32.75" style="1" customWidth="1"/>
    <col min="4" max="6" width="14.25" style="1" customWidth="1"/>
    <col min="7" max="7" width="2.375" style="1" customWidth="1"/>
    <col min="8" max="8" width="12.5" style="4" customWidth="1"/>
    <col min="9" max="9" width="29.5" style="4" customWidth="1"/>
    <col min="10" max="10" width="9" style="4"/>
  </cols>
  <sheetData>
    <row r="1" spans="1:10" ht="37.5" x14ac:dyDescent="0.2">
      <c r="B1" s="74" t="s">
        <v>119</v>
      </c>
      <c r="C1" s="2"/>
      <c r="D1" s="3"/>
      <c r="E1" s="75" t="str">
        <f ca="1">TEXT(TODAY(),"yyyy")&amp;" Budget"</f>
        <v>2014 Budget</v>
      </c>
      <c r="F1" s="75"/>
    </row>
    <row r="2" spans="1:10" x14ac:dyDescent="0.2">
      <c r="A2" s="5"/>
      <c r="B2" s="6"/>
      <c r="C2" s="7"/>
      <c r="D2" s="7"/>
      <c r="E2" s="7"/>
      <c r="F2" s="6"/>
      <c r="I2" s="11"/>
    </row>
    <row r="3" spans="1:10" x14ac:dyDescent="0.2">
      <c r="B3" s="8"/>
      <c r="C3" s="9"/>
      <c r="E3" s="9"/>
      <c r="F3" s="10"/>
      <c r="G3" s="9"/>
      <c r="I3"/>
      <c r="J3"/>
    </row>
    <row r="4" spans="1:10" ht="15.75" x14ac:dyDescent="0.25">
      <c r="A4" s="12"/>
      <c r="B4" s="31" t="s">
        <v>0</v>
      </c>
      <c r="C4" s="32"/>
      <c r="D4" s="33" t="s">
        <v>1</v>
      </c>
      <c r="E4" s="33" t="s">
        <v>2</v>
      </c>
      <c r="F4" s="86" t="s">
        <v>3</v>
      </c>
      <c r="G4" s="25"/>
      <c r="H4" s="13"/>
      <c r="J4" s="14"/>
    </row>
    <row r="5" spans="1:10" x14ac:dyDescent="0.2">
      <c r="A5" s="12"/>
      <c r="B5" s="12"/>
      <c r="C5" s="15" t="s">
        <v>32</v>
      </c>
      <c r="D5" s="12"/>
      <c r="E5" s="12"/>
      <c r="F5" s="16"/>
      <c r="G5" s="12"/>
      <c r="H5" s="14"/>
      <c r="I5" s="14"/>
      <c r="J5" s="14"/>
    </row>
    <row r="6" spans="1:10" x14ac:dyDescent="0.2">
      <c r="A6" s="12"/>
      <c r="B6" s="12"/>
      <c r="C6" s="77" t="s">
        <v>33</v>
      </c>
      <c r="D6" s="17">
        <v>290500</v>
      </c>
      <c r="E6" s="69">
        <v>300000</v>
      </c>
      <c r="F6" s="82">
        <f>D6-E6</f>
        <v>-9500</v>
      </c>
      <c r="G6" s="12"/>
      <c r="H6" s="14"/>
      <c r="I6" s="14"/>
      <c r="J6" s="14"/>
    </row>
    <row r="7" spans="1:10" x14ac:dyDescent="0.2">
      <c r="A7" s="12"/>
      <c r="B7" s="12"/>
      <c r="C7" s="77" t="s">
        <v>34</v>
      </c>
      <c r="D7" s="17">
        <v>330000</v>
      </c>
      <c r="E7" s="69">
        <v>310000</v>
      </c>
      <c r="F7" s="82">
        <f t="shared" ref="F7:F11" si="0">D7-E7</f>
        <v>20000</v>
      </c>
      <c r="G7" s="12"/>
      <c r="H7" s="14"/>
      <c r="I7" s="14"/>
      <c r="J7" s="14"/>
    </row>
    <row r="8" spans="1:10" x14ac:dyDescent="0.2">
      <c r="A8" s="12"/>
      <c r="B8" s="12"/>
      <c r="C8" s="77" t="s">
        <v>35</v>
      </c>
      <c r="D8" s="17">
        <v>400000</v>
      </c>
      <c r="E8" s="69">
        <v>321000</v>
      </c>
      <c r="F8" s="82">
        <f t="shared" si="0"/>
        <v>79000</v>
      </c>
      <c r="G8" s="12"/>
      <c r="H8" s="14"/>
      <c r="I8" s="14"/>
      <c r="J8" s="14"/>
    </row>
    <row r="9" spans="1:10" x14ac:dyDescent="0.2">
      <c r="A9" s="12"/>
      <c r="B9" s="12"/>
      <c r="C9" s="77" t="s">
        <v>36</v>
      </c>
      <c r="D9" s="17">
        <v>450000</v>
      </c>
      <c r="E9" s="69">
        <v>353100</v>
      </c>
      <c r="F9" s="82">
        <f t="shared" si="0"/>
        <v>96900</v>
      </c>
      <c r="G9" s="12"/>
      <c r="H9" s="14"/>
      <c r="I9" s="14"/>
      <c r="J9" s="14"/>
    </row>
    <row r="10" spans="1:10" x14ac:dyDescent="0.2">
      <c r="A10" s="12"/>
      <c r="B10" s="12"/>
      <c r="C10" s="78" t="s">
        <v>4</v>
      </c>
      <c r="D10" s="17">
        <v>90000</v>
      </c>
      <c r="E10" s="69">
        <v>75000</v>
      </c>
      <c r="F10" s="82">
        <f t="shared" si="0"/>
        <v>15000</v>
      </c>
      <c r="G10" s="12"/>
      <c r="H10" s="14"/>
      <c r="I10" s="14"/>
      <c r="J10" s="14"/>
    </row>
    <row r="11" spans="1:10" x14ac:dyDescent="0.2">
      <c r="A11" s="12"/>
      <c r="B11" s="12"/>
      <c r="C11" s="18" t="s">
        <v>37</v>
      </c>
      <c r="D11" s="19">
        <f>SUM(D6:D10)</f>
        <v>1560500</v>
      </c>
      <c r="E11" s="19">
        <f>SUM(E6:E10)</f>
        <v>1359100</v>
      </c>
      <c r="F11" s="82">
        <f t="shared" si="0"/>
        <v>201400</v>
      </c>
      <c r="G11" s="12"/>
      <c r="H11" s="14"/>
      <c r="I11" s="14"/>
      <c r="J11" s="14"/>
    </row>
    <row r="12" spans="1:10" x14ac:dyDescent="0.2">
      <c r="A12" s="12"/>
      <c r="B12" s="12"/>
      <c r="C12" s="12"/>
      <c r="D12" s="24"/>
      <c r="E12" s="12"/>
      <c r="F12" s="24"/>
      <c r="G12" s="12"/>
      <c r="H12" s="14"/>
      <c r="I12" s="14"/>
      <c r="J12" s="14"/>
    </row>
    <row r="13" spans="1:10" x14ac:dyDescent="0.2">
      <c r="A13" s="12"/>
      <c r="B13" s="12"/>
      <c r="C13" s="15" t="s">
        <v>38</v>
      </c>
      <c r="D13" s="12"/>
      <c r="E13" s="12"/>
      <c r="F13" s="16"/>
      <c r="G13" s="12"/>
      <c r="H13" s="14"/>
      <c r="I13" s="14"/>
      <c r="J13" s="14"/>
    </row>
    <row r="14" spans="1:10" x14ac:dyDescent="0.2">
      <c r="A14" s="12"/>
      <c r="B14" s="12"/>
      <c r="C14" s="77" t="s">
        <v>39</v>
      </c>
      <c r="D14" s="17">
        <v>110000</v>
      </c>
      <c r="E14" s="69">
        <v>80000</v>
      </c>
      <c r="F14" s="82">
        <f>D14-E14</f>
        <v>30000</v>
      </c>
      <c r="G14" s="12"/>
      <c r="H14" s="14"/>
      <c r="I14" s="14"/>
      <c r="J14" s="14"/>
    </row>
    <row r="15" spans="1:10" x14ac:dyDescent="0.2">
      <c r="A15" s="12"/>
      <c r="B15" s="12"/>
      <c r="C15" s="77" t="s">
        <v>40</v>
      </c>
      <c r="D15" s="17">
        <v>150000</v>
      </c>
      <c r="E15" s="69">
        <v>160000</v>
      </c>
      <c r="F15" s="82">
        <f t="shared" ref="F15:F19" si="1">D15-E15</f>
        <v>-10000</v>
      </c>
      <c r="G15" s="12"/>
      <c r="H15" s="14"/>
      <c r="I15" s="14"/>
      <c r="J15" s="14"/>
    </row>
    <row r="16" spans="1:10" x14ac:dyDescent="0.2">
      <c r="A16" s="12"/>
      <c r="B16" s="12"/>
      <c r="C16" s="77" t="s">
        <v>41</v>
      </c>
      <c r="D16" s="17">
        <v>9000</v>
      </c>
      <c r="E16" s="69">
        <v>7500</v>
      </c>
      <c r="F16" s="82">
        <f t="shared" si="1"/>
        <v>1500</v>
      </c>
      <c r="G16" s="12"/>
      <c r="H16" s="14"/>
      <c r="I16" s="14"/>
      <c r="J16" s="14"/>
    </row>
    <row r="17" spans="1:10" x14ac:dyDescent="0.2">
      <c r="A17" s="12"/>
      <c r="B17" s="12"/>
      <c r="C17" s="77" t="s">
        <v>42</v>
      </c>
      <c r="D17" s="17">
        <v>160000</v>
      </c>
      <c r="E17" s="69">
        <v>165000</v>
      </c>
      <c r="F17" s="82">
        <f t="shared" si="1"/>
        <v>-5000</v>
      </c>
      <c r="G17" s="12"/>
      <c r="H17" s="14"/>
      <c r="I17" s="14"/>
      <c r="J17" s="14"/>
    </row>
    <row r="18" spans="1:10" x14ac:dyDescent="0.2">
      <c r="A18" s="12"/>
      <c r="B18" s="12"/>
      <c r="C18" s="78" t="s">
        <v>43</v>
      </c>
      <c r="D18" s="29">
        <v>20000</v>
      </c>
      <c r="E18" s="76">
        <v>60000</v>
      </c>
      <c r="F18" s="82">
        <f t="shared" si="1"/>
        <v>-40000</v>
      </c>
      <c r="G18" s="12"/>
      <c r="H18" s="14"/>
      <c r="I18" s="14"/>
      <c r="J18" s="14"/>
    </row>
    <row r="19" spans="1:10" x14ac:dyDescent="0.2">
      <c r="A19" s="12"/>
      <c r="B19" s="12"/>
      <c r="C19" s="18" t="s">
        <v>44</v>
      </c>
      <c r="D19" s="19">
        <f>SUM(D14:D17)-D18</f>
        <v>409000</v>
      </c>
      <c r="E19" s="19">
        <f>SUM(E14:E17)-E18</f>
        <v>352500</v>
      </c>
      <c r="F19" s="82">
        <f>D19-E19</f>
        <v>56500</v>
      </c>
      <c r="G19" s="12"/>
      <c r="H19" s="14"/>
      <c r="I19" s="14"/>
      <c r="J19" s="14"/>
    </row>
    <row r="20" spans="1:10" x14ac:dyDescent="0.2">
      <c r="A20" s="12"/>
      <c r="B20" s="12"/>
      <c r="C20" s="21"/>
      <c r="D20" s="12"/>
      <c r="E20" s="12"/>
      <c r="F20" s="23"/>
      <c r="G20" s="12"/>
      <c r="H20" s="14"/>
      <c r="I20" s="14"/>
      <c r="J20" s="14"/>
    </row>
    <row r="21" spans="1:10" x14ac:dyDescent="0.2">
      <c r="A21" s="12"/>
      <c r="B21" s="12"/>
      <c r="C21" s="34" t="s">
        <v>45</v>
      </c>
      <c r="D21" s="35">
        <f>D11-D19</f>
        <v>1151500</v>
      </c>
      <c r="E21" s="35">
        <f>E11-E19</f>
        <v>1006600</v>
      </c>
      <c r="F21" s="83">
        <f>D21-E21</f>
        <v>144900</v>
      </c>
      <c r="G21" s="12"/>
      <c r="H21" s="14"/>
      <c r="I21" s="14"/>
      <c r="J21" s="14"/>
    </row>
    <row r="22" spans="1:10" x14ac:dyDescent="0.2">
      <c r="A22" s="12"/>
      <c r="B22" s="12"/>
      <c r="C22" s="12"/>
      <c r="D22" s="12"/>
      <c r="E22" s="12"/>
      <c r="F22" s="16"/>
      <c r="G22" s="12"/>
      <c r="H22" s="14"/>
      <c r="I22" s="14"/>
      <c r="J22" s="14"/>
    </row>
    <row r="23" spans="1:10" x14ac:dyDescent="0.2">
      <c r="A23" s="12"/>
      <c r="B23" s="12"/>
      <c r="C23" s="15" t="s">
        <v>5</v>
      </c>
      <c r="D23" s="12"/>
      <c r="E23" s="12"/>
      <c r="F23" s="16"/>
      <c r="G23" s="12"/>
      <c r="H23" s="14"/>
      <c r="I23" s="14"/>
      <c r="J23" s="14"/>
    </row>
    <row r="24" spans="1:10" x14ac:dyDescent="0.2">
      <c r="A24" s="12"/>
      <c r="B24" s="12"/>
      <c r="C24" s="77" t="s">
        <v>6</v>
      </c>
      <c r="D24" s="17">
        <v>20000</v>
      </c>
      <c r="E24" s="69">
        <v>12000</v>
      </c>
      <c r="F24" s="82">
        <f>D24-E24</f>
        <v>8000</v>
      </c>
      <c r="G24" s="12"/>
      <c r="H24" s="14"/>
      <c r="I24" s="14"/>
      <c r="J24" s="14"/>
    </row>
    <row r="25" spans="1:10" x14ac:dyDescent="0.2">
      <c r="A25" s="12"/>
      <c r="B25" s="12"/>
      <c r="C25" s="18" t="s">
        <v>7</v>
      </c>
      <c r="D25" s="19">
        <f>D24</f>
        <v>20000</v>
      </c>
      <c r="E25" s="19">
        <f>E24</f>
        <v>12000</v>
      </c>
      <c r="F25" s="82">
        <f>D25-E25</f>
        <v>8000</v>
      </c>
      <c r="G25" s="12"/>
      <c r="H25" s="14"/>
      <c r="I25" s="14"/>
      <c r="J25" s="14"/>
    </row>
    <row r="26" spans="1:10" x14ac:dyDescent="0.2">
      <c r="A26" s="12"/>
      <c r="B26" s="21"/>
      <c r="C26" s="21"/>
      <c r="D26" s="22"/>
      <c r="E26" s="22"/>
      <c r="F26" s="23"/>
      <c r="G26" s="12"/>
      <c r="H26" s="14"/>
      <c r="I26" s="14"/>
      <c r="J26" s="14"/>
    </row>
    <row r="27" spans="1:10" ht="15.75" x14ac:dyDescent="0.2">
      <c r="A27" s="12"/>
      <c r="B27" s="36" t="s">
        <v>8</v>
      </c>
      <c r="C27" s="37"/>
      <c r="D27" s="38">
        <f>D21+D25</f>
        <v>1171500</v>
      </c>
      <c r="E27" s="38">
        <f>E21+E25</f>
        <v>1018600</v>
      </c>
      <c r="F27" s="83">
        <f>D27-E27</f>
        <v>152900</v>
      </c>
      <c r="G27" s="12"/>
      <c r="H27" s="14"/>
      <c r="I27" s="14"/>
      <c r="J27" s="14"/>
    </row>
    <row r="28" spans="1:10" x14ac:dyDescent="0.2">
      <c r="A28" s="12"/>
      <c r="B28" s="12"/>
      <c r="C28" s="12"/>
      <c r="D28" s="24"/>
      <c r="E28" s="12"/>
      <c r="F28" s="24"/>
      <c r="G28" s="12"/>
      <c r="H28" s="14"/>
      <c r="I28" s="14"/>
      <c r="J28" s="14"/>
    </row>
    <row r="29" spans="1:10" ht="15.75" x14ac:dyDescent="0.2">
      <c r="A29" s="24"/>
      <c r="B29" s="41" t="s">
        <v>9</v>
      </c>
      <c r="C29" s="42"/>
      <c r="D29" s="42"/>
      <c r="E29" s="42"/>
      <c r="F29" s="42"/>
      <c r="G29" s="25"/>
      <c r="H29" s="13"/>
      <c r="I29" s="13"/>
      <c r="J29" s="14"/>
    </row>
    <row r="30" spans="1:10" x14ac:dyDescent="0.2">
      <c r="A30" s="12"/>
      <c r="B30" s="12"/>
      <c r="C30" s="15" t="s">
        <v>10</v>
      </c>
      <c r="D30" s="12"/>
      <c r="E30" s="12"/>
      <c r="F30" s="16"/>
      <c r="G30" s="12"/>
      <c r="H30" s="14"/>
      <c r="I30" s="14"/>
      <c r="J30" s="14"/>
    </row>
    <row r="31" spans="1:10" x14ac:dyDescent="0.2">
      <c r="A31" s="12"/>
      <c r="B31" s="12"/>
      <c r="C31" s="79" t="s">
        <v>11</v>
      </c>
      <c r="D31" s="17">
        <v>75000</v>
      </c>
      <c r="E31" s="69">
        <v>65000</v>
      </c>
      <c r="F31" s="82">
        <f>D31-E31</f>
        <v>10000</v>
      </c>
      <c r="G31" s="12"/>
      <c r="H31" s="14"/>
      <c r="I31" s="14"/>
      <c r="J31" s="14"/>
    </row>
    <row r="32" spans="1:10" x14ac:dyDescent="0.2">
      <c r="A32" s="12"/>
      <c r="B32" s="12"/>
      <c r="C32" s="79" t="s">
        <v>12</v>
      </c>
      <c r="D32" s="17">
        <v>800</v>
      </c>
      <c r="E32" s="69">
        <v>900</v>
      </c>
      <c r="F32" s="82">
        <f t="shared" ref="F32:F44" si="2">D32-E32</f>
        <v>-100</v>
      </c>
      <c r="G32" s="12"/>
      <c r="H32" s="14"/>
      <c r="I32" s="14"/>
      <c r="J32" s="14"/>
    </row>
    <row r="33" spans="1:10" x14ac:dyDescent="0.2">
      <c r="A33" s="12"/>
      <c r="B33" s="12"/>
      <c r="C33" s="79" t="s">
        <v>13</v>
      </c>
      <c r="D33" s="17">
        <v>1200</v>
      </c>
      <c r="E33" s="69">
        <v>1000</v>
      </c>
      <c r="F33" s="82">
        <f t="shared" si="2"/>
        <v>200</v>
      </c>
      <c r="G33" s="12"/>
      <c r="H33" s="14"/>
      <c r="I33" s="14"/>
      <c r="J33" s="14"/>
    </row>
    <row r="34" spans="1:10" x14ac:dyDescent="0.2">
      <c r="A34" s="12"/>
      <c r="B34" s="12"/>
      <c r="C34" s="79" t="s">
        <v>14</v>
      </c>
      <c r="D34" s="17">
        <v>19000</v>
      </c>
      <c r="E34" s="69">
        <v>20000</v>
      </c>
      <c r="F34" s="82">
        <f t="shared" si="2"/>
        <v>-1000</v>
      </c>
      <c r="G34" s="12"/>
      <c r="H34" s="14"/>
      <c r="I34" s="14"/>
      <c r="J34" s="14"/>
    </row>
    <row r="35" spans="1:10" x14ac:dyDescent="0.2">
      <c r="A35" s="12"/>
      <c r="B35" s="12"/>
      <c r="C35" s="79" t="s">
        <v>15</v>
      </c>
      <c r="D35" s="17">
        <v>10000</v>
      </c>
      <c r="E35" s="69">
        <v>15000</v>
      </c>
      <c r="F35" s="82">
        <f t="shared" si="2"/>
        <v>-5000</v>
      </c>
      <c r="G35" s="12"/>
      <c r="H35" s="14"/>
      <c r="I35" s="14"/>
      <c r="J35" s="14"/>
    </row>
    <row r="36" spans="1:10" x14ac:dyDescent="0.2">
      <c r="A36" s="12"/>
      <c r="B36" s="12"/>
      <c r="C36" s="79" t="s">
        <v>16</v>
      </c>
      <c r="D36" s="17">
        <v>25000</v>
      </c>
      <c r="E36" s="69">
        <v>36000</v>
      </c>
      <c r="F36" s="82">
        <f t="shared" si="2"/>
        <v>-11000</v>
      </c>
      <c r="G36" s="12"/>
      <c r="H36" s="14"/>
      <c r="I36" s="14"/>
      <c r="J36" s="14"/>
    </row>
    <row r="37" spans="1:10" x14ac:dyDescent="0.2">
      <c r="A37" s="12"/>
      <c r="B37" s="12"/>
      <c r="C37" s="79" t="s">
        <v>17</v>
      </c>
      <c r="D37" s="17">
        <v>1500</v>
      </c>
      <c r="E37" s="69">
        <v>2000</v>
      </c>
      <c r="F37" s="82">
        <f t="shared" si="2"/>
        <v>-500</v>
      </c>
      <c r="G37" s="12"/>
      <c r="H37" s="26"/>
      <c r="I37" s="14"/>
      <c r="J37" s="14"/>
    </row>
    <row r="38" spans="1:10" x14ac:dyDescent="0.2">
      <c r="A38" s="12"/>
      <c r="B38" s="12"/>
      <c r="C38" s="79" t="s">
        <v>18</v>
      </c>
      <c r="D38" s="17">
        <v>12000</v>
      </c>
      <c r="E38" s="69">
        <v>12000</v>
      </c>
      <c r="F38" s="82">
        <f t="shared" si="2"/>
        <v>0</v>
      </c>
      <c r="G38" s="12"/>
      <c r="H38" s="14"/>
      <c r="I38" s="14"/>
      <c r="J38" s="14"/>
    </row>
    <row r="39" spans="1:10" x14ac:dyDescent="0.2">
      <c r="A39" s="12"/>
      <c r="B39" s="12"/>
      <c r="C39" s="79" t="s">
        <v>19</v>
      </c>
      <c r="D39" s="17">
        <v>240000</v>
      </c>
      <c r="E39" s="69">
        <v>200000</v>
      </c>
      <c r="F39" s="82">
        <f t="shared" si="2"/>
        <v>40000</v>
      </c>
      <c r="G39" s="12"/>
      <c r="H39" s="14"/>
      <c r="I39" s="14"/>
      <c r="J39" s="14"/>
    </row>
    <row r="40" spans="1:10" x14ac:dyDescent="0.2">
      <c r="A40" s="12"/>
      <c r="B40" s="12"/>
      <c r="C40" s="79" t="s">
        <v>20</v>
      </c>
      <c r="D40" s="17">
        <v>2000</v>
      </c>
      <c r="E40" s="69">
        <v>3000</v>
      </c>
      <c r="F40" s="82">
        <f t="shared" si="2"/>
        <v>-1000</v>
      </c>
      <c r="G40" s="12"/>
      <c r="H40" s="14"/>
      <c r="I40" s="14"/>
      <c r="J40" s="14"/>
    </row>
    <row r="41" spans="1:10" x14ac:dyDescent="0.2">
      <c r="A41" s="12"/>
      <c r="B41" s="12"/>
      <c r="C41" s="79" t="s">
        <v>21</v>
      </c>
      <c r="D41" s="17">
        <v>5000</v>
      </c>
      <c r="E41" s="69">
        <v>6000</v>
      </c>
      <c r="F41" s="82">
        <f t="shared" si="2"/>
        <v>-1000</v>
      </c>
      <c r="G41" s="12"/>
      <c r="H41" s="14"/>
      <c r="I41" s="14"/>
      <c r="J41" s="14"/>
    </row>
    <row r="42" spans="1:10" x14ac:dyDescent="0.2">
      <c r="A42" s="12"/>
      <c r="B42" s="12"/>
      <c r="C42" s="79" t="s">
        <v>22</v>
      </c>
      <c r="D42" s="17">
        <v>16000</v>
      </c>
      <c r="E42" s="69">
        <v>15000</v>
      </c>
      <c r="F42" s="82">
        <f t="shared" si="2"/>
        <v>1000</v>
      </c>
      <c r="G42" s="12"/>
      <c r="H42" s="14"/>
      <c r="I42" s="14"/>
      <c r="J42" s="14"/>
    </row>
    <row r="43" spans="1:10" x14ac:dyDescent="0.2">
      <c r="A43" s="12"/>
      <c r="B43" s="12"/>
      <c r="C43" s="79" t="s">
        <v>23</v>
      </c>
      <c r="D43" s="17">
        <v>100</v>
      </c>
      <c r="E43" s="69">
        <v>1200</v>
      </c>
      <c r="F43" s="82">
        <f t="shared" si="2"/>
        <v>-1100</v>
      </c>
      <c r="G43" s="12"/>
      <c r="H43" s="14"/>
      <c r="I43" s="14"/>
      <c r="J43" s="14"/>
    </row>
    <row r="44" spans="1:10" x14ac:dyDescent="0.2">
      <c r="A44" s="12"/>
      <c r="B44" s="12"/>
      <c r="C44" s="18" t="s">
        <v>24</v>
      </c>
      <c r="D44" s="19">
        <f>SUM(D31:D43)</f>
        <v>407600</v>
      </c>
      <c r="E44" s="19">
        <f>SUM(E31:E43)</f>
        <v>377100</v>
      </c>
      <c r="F44" s="82">
        <f t="shared" si="2"/>
        <v>30500</v>
      </c>
      <c r="G44" s="12"/>
      <c r="H44" s="14"/>
      <c r="I44" s="14"/>
      <c r="J44" s="14"/>
    </row>
    <row r="45" spans="1:10" x14ac:dyDescent="0.2">
      <c r="A45" s="12"/>
      <c r="B45" s="12"/>
      <c r="C45" s="12"/>
      <c r="D45" s="12"/>
      <c r="E45" s="12"/>
      <c r="F45" s="16"/>
      <c r="G45" s="12"/>
      <c r="H45" s="14"/>
      <c r="I45" s="14"/>
      <c r="J45" s="14"/>
    </row>
    <row r="46" spans="1:10" x14ac:dyDescent="0.2">
      <c r="A46" s="12"/>
      <c r="B46" s="12"/>
      <c r="C46" s="15" t="s">
        <v>25</v>
      </c>
      <c r="D46" s="12"/>
      <c r="E46" s="12"/>
      <c r="F46" s="16"/>
      <c r="G46" s="12"/>
      <c r="H46" s="14"/>
      <c r="I46" s="14"/>
      <c r="J46" s="14"/>
    </row>
    <row r="47" spans="1:10" x14ac:dyDescent="0.2">
      <c r="A47" s="12"/>
      <c r="B47" s="12"/>
      <c r="C47" s="79" t="s">
        <v>26</v>
      </c>
      <c r="D47" s="17">
        <v>20000</v>
      </c>
      <c r="E47" s="69">
        <v>25000</v>
      </c>
      <c r="F47" s="82">
        <f>D47-E47</f>
        <v>-5000</v>
      </c>
      <c r="G47" s="12"/>
      <c r="H47" s="14"/>
      <c r="I47" s="14"/>
      <c r="J47" s="14"/>
    </row>
    <row r="48" spans="1:10" x14ac:dyDescent="0.2">
      <c r="A48" s="12"/>
      <c r="B48" s="22"/>
      <c r="C48" s="80" t="s">
        <v>4</v>
      </c>
      <c r="D48" s="27">
        <v>1300</v>
      </c>
      <c r="E48" s="84">
        <v>2000</v>
      </c>
      <c r="F48" s="82">
        <f t="shared" ref="F48:F49" si="3">D48-E48</f>
        <v>-700</v>
      </c>
      <c r="G48" s="22"/>
      <c r="H48" s="14"/>
      <c r="I48" s="14"/>
      <c r="J48" s="14"/>
    </row>
    <row r="49" spans="1:10" x14ac:dyDescent="0.2">
      <c r="A49" s="12"/>
      <c r="B49" s="22"/>
      <c r="C49" s="28" t="s">
        <v>27</v>
      </c>
      <c r="D49" s="20">
        <f>SUM(D47:D48)</f>
        <v>21300</v>
      </c>
      <c r="E49" s="20">
        <f>SUM(E47:E48)</f>
        <v>27000</v>
      </c>
      <c r="F49" s="82">
        <f t="shared" si="3"/>
        <v>-5700</v>
      </c>
      <c r="G49" s="22"/>
      <c r="H49" s="14"/>
      <c r="I49" s="14"/>
      <c r="J49" s="14"/>
    </row>
    <row r="50" spans="1:10" x14ac:dyDescent="0.2">
      <c r="A50" s="12"/>
      <c r="B50" s="21"/>
      <c r="C50" s="21"/>
      <c r="D50" s="12"/>
      <c r="E50" s="12"/>
      <c r="F50" s="23"/>
      <c r="G50" s="12"/>
      <c r="H50" s="14"/>
      <c r="I50" s="14"/>
      <c r="J50" s="14"/>
    </row>
    <row r="51" spans="1:10" ht="15.75" x14ac:dyDescent="0.2">
      <c r="A51" s="12"/>
      <c r="B51" s="39" t="s">
        <v>28</v>
      </c>
      <c r="C51" s="40"/>
      <c r="D51" s="43">
        <f>D49+D44</f>
        <v>428900</v>
      </c>
      <c r="E51" s="43">
        <f>E49+E44</f>
        <v>404100</v>
      </c>
      <c r="F51" s="83">
        <f>D51-E51</f>
        <v>24800</v>
      </c>
      <c r="G51" s="12"/>
      <c r="H51" s="14"/>
      <c r="I51" s="14"/>
      <c r="J51" s="14"/>
    </row>
    <row r="52" spans="1:10" x14ac:dyDescent="0.2">
      <c r="A52" s="12"/>
      <c r="B52" s="12"/>
      <c r="C52" s="22"/>
      <c r="D52" s="22"/>
      <c r="E52" s="22"/>
      <c r="F52" s="30"/>
      <c r="G52" s="12"/>
      <c r="H52" s="14"/>
      <c r="I52" s="14"/>
      <c r="J52" s="14"/>
    </row>
    <row r="53" spans="1:10" x14ac:dyDescent="0.2">
      <c r="A53" s="12"/>
      <c r="B53" s="12"/>
      <c r="C53" s="81" t="s">
        <v>29</v>
      </c>
      <c r="D53" s="70">
        <f>D27-D51</f>
        <v>742600</v>
      </c>
      <c r="E53" s="70">
        <f>E27-E51</f>
        <v>614500</v>
      </c>
      <c r="F53" s="85"/>
      <c r="G53" s="12"/>
      <c r="H53" s="14"/>
      <c r="I53" s="14"/>
      <c r="J53" s="14"/>
    </row>
    <row r="54" spans="1:10" x14ac:dyDescent="0.2">
      <c r="A54" s="12"/>
      <c r="G54" s="12"/>
      <c r="H54" s="14"/>
      <c r="I54" s="14"/>
      <c r="J54" s="14"/>
    </row>
    <row r="55" spans="1:10" x14ac:dyDescent="0.2">
      <c r="A55" s="12"/>
      <c r="C55" s="73" t="s">
        <v>118</v>
      </c>
      <c r="D55" s="110">
        <v>0.25</v>
      </c>
      <c r="G55" s="12"/>
      <c r="H55" s="14"/>
      <c r="I55" s="14"/>
      <c r="J55" s="14"/>
    </row>
    <row r="56" spans="1:10" x14ac:dyDescent="0.2">
      <c r="A56" s="12"/>
      <c r="G56" s="12"/>
      <c r="H56" s="14"/>
      <c r="I56" s="14"/>
      <c r="J56" s="14"/>
    </row>
    <row r="57" spans="1:10" x14ac:dyDescent="0.2">
      <c r="B57" s="12"/>
      <c r="C57" s="77" t="s">
        <v>30</v>
      </c>
      <c r="D57" s="17">
        <f>D53*$D$55</f>
        <v>185650</v>
      </c>
      <c r="E57" s="17">
        <f>E53*$D$55</f>
        <v>153625</v>
      </c>
      <c r="F57" s="82">
        <f>D57-E57</f>
        <v>32025</v>
      </c>
    </row>
    <row r="58" spans="1:10" x14ac:dyDescent="0.2">
      <c r="B58" s="21"/>
      <c r="C58" s="21"/>
      <c r="D58" s="21"/>
      <c r="E58" s="21"/>
      <c r="F58" s="23"/>
    </row>
    <row r="59" spans="1:10" ht="15.75" x14ac:dyDescent="0.2">
      <c r="B59" s="36" t="s">
        <v>31</v>
      </c>
      <c r="C59" s="37"/>
      <c r="D59" s="44">
        <f>D53-D57</f>
        <v>556950</v>
      </c>
      <c r="E59" s="44">
        <f>E53-E57</f>
        <v>460875</v>
      </c>
      <c r="F59" s="83">
        <f>D59-E59</f>
        <v>96075</v>
      </c>
    </row>
  </sheetData>
  <conditionalFormatting sqref="F53">
    <cfRule type="cellIs" dxfId="11" priority="12" stopIfTrue="1" operator="lessThan">
      <formula>0</formula>
    </cfRule>
  </conditionalFormatting>
  <conditionalFormatting sqref="F14:F19">
    <cfRule type="cellIs" dxfId="10" priority="13" stopIfTrue="1" operator="greaterThan">
      <formula>0</formula>
    </cfRule>
  </conditionalFormatting>
  <conditionalFormatting sqref="F6:F11">
    <cfRule type="cellIs" dxfId="9" priority="11" stopIfTrue="1" operator="greaterThan">
      <formula>0</formula>
    </cfRule>
  </conditionalFormatting>
  <conditionalFormatting sqref="F24:F25">
    <cfRule type="cellIs" dxfId="8" priority="10" stopIfTrue="1" operator="greaterThan">
      <formula>0</formula>
    </cfRule>
  </conditionalFormatting>
  <conditionalFormatting sqref="F27">
    <cfRule type="cellIs" dxfId="6" priority="8" stopIfTrue="1" operator="greaterThan">
      <formula>0</formula>
    </cfRule>
  </conditionalFormatting>
  <conditionalFormatting sqref="F21">
    <cfRule type="cellIs" dxfId="5" priority="7" stopIfTrue="1" operator="greaterThan">
      <formula>0</formula>
    </cfRule>
  </conditionalFormatting>
  <conditionalFormatting sqref="F31:F44">
    <cfRule type="cellIs" dxfId="4" priority="6" stopIfTrue="1" operator="greaterThan">
      <formula>0</formula>
    </cfRule>
  </conditionalFormatting>
  <conditionalFormatting sqref="F47:F49">
    <cfRule type="cellIs" dxfId="3" priority="5" stopIfTrue="1" operator="greaterThan">
      <formula>0</formula>
    </cfRule>
  </conditionalFormatting>
  <conditionalFormatting sqref="F51">
    <cfRule type="cellIs" dxfId="2" priority="4" stopIfTrue="1" operator="greaterThan">
      <formula>0</formula>
    </cfRule>
  </conditionalFormatting>
  <conditionalFormatting sqref="F57">
    <cfRule type="cellIs" dxfId="1" priority="3" stopIfTrue="1" operator="greaterThan">
      <formula>0</formula>
    </cfRule>
  </conditionalFormatting>
  <conditionalFormatting sqref="F59">
    <cfRule type="cellIs" dxfId="0" priority="2" stopIfTrue="1" operator="greaterThan">
      <formula>0</formula>
    </cfRule>
  </conditionalFormatting>
  <printOptions horizontalCentered="1"/>
  <pageMargins left="0.5" right="0.5" top="0.5" bottom="0.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2:E25"/>
  <sheetViews>
    <sheetView workbookViewId="0">
      <selection activeCell="D16" sqref="D16"/>
    </sheetView>
  </sheetViews>
  <sheetFormatPr defaultRowHeight="14.25" x14ac:dyDescent="0.2"/>
  <cols>
    <col min="1" max="1" width="14.125" bestFit="1" customWidth="1"/>
    <col min="2" max="2" width="10.125" style="66" bestFit="1" customWidth="1"/>
    <col min="3" max="3" width="20.5" bestFit="1" customWidth="1"/>
    <col min="4" max="4" width="10.375" bestFit="1" customWidth="1"/>
  </cols>
  <sheetData>
    <row r="2" spans="1:5" x14ac:dyDescent="0.2">
      <c r="A2" s="67" t="s">
        <v>65</v>
      </c>
      <c r="B2" s="66">
        <v>5000</v>
      </c>
      <c r="D2" s="67" t="s">
        <v>129</v>
      </c>
      <c r="E2" s="111">
        <v>0.4</v>
      </c>
    </row>
    <row r="3" spans="1:5" x14ac:dyDescent="0.2">
      <c r="A3" s="67"/>
      <c r="D3" s="67" t="s">
        <v>130</v>
      </c>
      <c r="E3" s="111">
        <v>0.25</v>
      </c>
    </row>
    <row r="4" spans="1:5" x14ac:dyDescent="0.2">
      <c r="A4" s="67" t="s">
        <v>115</v>
      </c>
      <c r="B4" s="66">
        <f>SUM(B10:B25)</f>
        <v>4069</v>
      </c>
      <c r="D4" s="67" t="s">
        <v>131</v>
      </c>
      <c r="E4" s="111">
        <v>0.2</v>
      </c>
    </row>
    <row r="5" spans="1:5" x14ac:dyDescent="0.2">
      <c r="A5" s="67"/>
      <c r="D5" s="67" t="s">
        <v>4</v>
      </c>
      <c r="E5" s="111">
        <v>0.15</v>
      </c>
    </row>
    <row r="6" spans="1:5" x14ac:dyDescent="0.2">
      <c r="A6" s="67" t="s">
        <v>116</v>
      </c>
      <c r="B6" s="66">
        <f>B2-B4</f>
        <v>931</v>
      </c>
      <c r="D6" s="67" t="s">
        <v>132</v>
      </c>
      <c r="E6" s="111">
        <f>SUM(E2:E5)</f>
        <v>1</v>
      </c>
    </row>
    <row r="10" spans="1:5" x14ac:dyDescent="0.2">
      <c r="B10" s="66">
        <f>SUMIF(Spending!$F$2:$F$45,C10,Spending!$E$2:$E$45)</f>
        <v>30</v>
      </c>
      <c r="C10" t="s">
        <v>50</v>
      </c>
    </row>
    <row r="11" spans="1:5" x14ac:dyDescent="0.2">
      <c r="B11" s="66">
        <f>SUMIF(Spending!$F$2:$F$45,C11,Spending!$E$2:$E$45)</f>
        <v>27</v>
      </c>
      <c r="C11" t="s">
        <v>47</v>
      </c>
    </row>
    <row r="12" spans="1:5" x14ac:dyDescent="0.2">
      <c r="B12" s="66">
        <f>SUMIF(Spending!$F$2:$F$45,C12,Spending!$E$2:$E$45)</f>
        <v>90</v>
      </c>
      <c r="C12" t="s">
        <v>48</v>
      </c>
    </row>
    <row r="13" spans="1:5" x14ac:dyDescent="0.2">
      <c r="B13" s="66">
        <f>SUMIF(Spending!$F$2:$F$45,C13,Spending!$E$2:$E$45)</f>
        <v>107</v>
      </c>
      <c r="C13" t="s">
        <v>49</v>
      </c>
    </row>
    <row r="14" spans="1:5" x14ac:dyDescent="0.2">
      <c r="B14" s="66">
        <f>SUMIF(Spending!$F$2:$F$45,C14,Spending!$E$2:$E$45)</f>
        <v>100</v>
      </c>
      <c r="C14" t="s">
        <v>112</v>
      </c>
    </row>
    <row r="15" spans="1:5" x14ac:dyDescent="0.2">
      <c r="B15" s="66">
        <f>SUMIF(Spending!$F$2:$F$45,C15,Spending!$E$2:$E$45)</f>
        <v>45</v>
      </c>
      <c r="C15" t="s">
        <v>54</v>
      </c>
    </row>
    <row r="16" spans="1:5" x14ac:dyDescent="0.2">
      <c r="B16" s="66">
        <f>SUMIF(Spending!$F$2:$F$45,C16,Spending!$E$2:$E$45)</f>
        <v>40</v>
      </c>
      <c r="C16" t="s">
        <v>55</v>
      </c>
    </row>
    <row r="17" spans="2:3" x14ac:dyDescent="0.2">
      <c r="B17" s="66">
        <f>SUMIF(Spending!$F$2:$F$45,C17,Spending!$E$2:$E$45)</f>
        <v>45</v>
      </c>
      <c r="C17" t="s">
        <v>58</v>
      </c>
    </row>
    <row r="18" spans="2:3" x14ac:dyDescent="0.2">
      <c r="B18" s="66">
        <f>SUMIF(Spending!$F$2:$F$45,C18,Spending!$E$2:$E$45)</f>
        <v>135</v>
      </c>
      <c r="C18" t="s">
        <v>60</v>
      </c>
    </row>
    <row r="19" spans="2:3" x14ac:dyDescent="0.2">
      <c r="B19" s="66">
        <f>SUMIF(Spending!$F$2:$F$45,C19,Spending!$E$2:$E$45)</f>
        <v>600</v>
      </c>
      <c r="C19" t="s">
        <v>56</v>
      </c>
    </row>
    <row r="20" spans="2:3" x14ac:dyDescent="0.2">
      <c r="B20" s="66">
        <f>SUMIF(Spending!$F$2:$F$45,C20,Spending!$E$2:$E$45)</f>
        <v>750</v>
      </c>
      <c r="C20" t="s">
        <v>52</v>
      </c>
    </row>
    <row r="21" spans="2:3" x14ac:dyDescent="0.2">
      <c r="B21" s="66">
        <f>SUMIF(Spending!$F$2:$F$45,C21,Spending!$E$2:$E$45)</f>
        <v>150</v>
      </c>
      <c r="C21" t="s">
        <v>51</v>
      </c>
    </row>
    <row r="22" spans="2:3" x14ac:dyDescent="0.2">
      <c r="B22" s="66">
        <f>SUMIF(Spending!$F$2:$F$45,C22,Spending!$E$2:$E$45)</f>
        <v>90</v>
      </c>
      <c r="C22" t="s">
        <v>22</v>
      </c>
    </row>
    <row r="23" spans="2:3" x14ac:dyDescent="0.2">
      <c r="B23" s="66">
        <f>SUMIF(Spending!$F$2:$F$45,C23,Spending!$E$2:$E$45)</f>
        <v>1500</v>
      </c>
      <c r="C23" t="s">
        <v>18</v>
      </c>
    </row>
    <row r="24" spans="2:3" x14ac:dyDescent="0.2">
      <c r="B24" s="66">
        <f>SUMIF(Spending!$F$2:$F$45,C24,Spending!$E$2:$E$45)</f>
        <v>150</v>
      </c>
      <c r="C24" t="s">
        <v>53</v>
      </c>
    </row>
    <row r="25" spans="2:3" x14ac:dyDescent="0.2">
      <c r="B25" s="66">
        <f>SUMIF(Spending!$F$2:$F$45,C25,Spending!$E$2:$E$45)</f>
        <v>210</v>
      </c>
      <c r="C25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F48"/>
  <sheetViews>
    <sheetView topLeftCell="A21" workbookViewId="0">
      <selection activeCell="C16" sqref="C16"/>
    </sheetView>
  </sheetViews>
  <sheetFormatPr defaultRowHeight="14.25" x14ac:dyDescent="0.2"/>
  <cols>
    <col min="1" max="2" width="20.5" bestFit="1" customWidth="1"/>
    <col min="5" max="5" width="18.375" bestFit="1" customWidth="1"/>
    <col min="6" max="6" width="20.5" bestFit="1" customWidth="1"/>
    <col min="8" max="8" width="23.875" customWidth="1"/>
  </cols>
  <sheetData>
    <row r="1" spans="1:6" x14ac:dyDescent="0.2">
      <c r="A1" t="s">
        <v>46</v>
      </c>
      <c r="B1" t="s">
        <v>64</v>
      </c>
      <c r="E1" t="s">
        <v>113</v>
      </c>
      <c r="F1" t="s">
        <v>114</v>
      </c>
    </row>
    <row r="2" spans="1:6" x14ac:dyDescent="0.2">
      <c r="A2" t="s">
        <v>50</v>
      </c>
      <c r="B2" t="s">
        <v>61</v>
      </c>
      <c r="E2" s="66">
        <v>1500</v>
      </c>
      <c r="F2" t="s">
        <v>18</v>
      </c>
    </row>
    <row r="3" spans="1:6" x14ac:dyDescent="0.2">
      <c r="A3" t="s">
        <v>47</v>
      </c>
      <c r="B3" t="s">
        <v>61</v>
      </c>
      <c r="E3" s="66">
        <v>30</v>
      </c>
      <c r="F3" t="s">
        <v>53</v>
      </c>
    </row>
    <row r="4" spans="1:6" x14ac:dyDescent="0.2">
      <c r="A4" t="s">
        <v>48</v>
      </c>
      <c r="B4" t="s">
        <v>61</v>
      </c>
      <c r="E4" s="66">
        <v>5</v>
      </c>
      <c r="F4" t="s">
        <v>47</v>
      </c>
    </row>
    <row r="5" spans="1:6" x14ac:dyDescent="0.2">
      <c r="A5" t="s">
        <v>49</v>
      </c>
      <c r="B5" t="s">
        <v>61</v>
      </c>
      <c r="E5" s="66">
        <v>75</v>
      </c>
      <c r="F5" t="s">
        <v>49</v>
      </c>
    </row>
    <row r="6" spans="1:6" x14ac:dyDescent="0.2">
      <c r="A6" t="s">
        <v>112</v>
      </c>
      <c r="B6" t="s">
        <v>61</v>
      </c>
      <c r="E6" s="66">
        <v>10</v>
      </c>
      <c r="F6" t="s">
        <v>48</v>
      </c>
    </row>
    <row r="7" spans="1:6" x14ac:dyDescent="0.2">
      <c r="A7" t="s">
        <v>54</v>
      </c>
      <c r="B7" t="s">
        <v>59</v>
      </c>
      <c r="E7" s="66">
        <v>50</v>
      </c>
      <c r="F7" t="s">
        <v>51</v>
      </c>
    </row>
    <row r="8" spans="1:6" x14ac:dyDescent="0.2">
      <c r="A8" t="s">
        <v>55</v>
      </c>
      <c r="B8" t="s">
        <v>59</v>
      </c>
      <c r="E8" s="66">
        <v>10</v>
      </c>
      <c r="F8" t="s">
        <v>50</v>
      </c>
    </row>
    <row r="9" spans="1:6" x14ac:dyDescent="0.2">
      <c r="A9" t="s">
        <v>58</v>
      </c>
      <c r="B9" t="s">
        <v>59</v>
      </c>
      <c r="E9" s="66">
        <v>20</v>
      </c>
      <c r="F9" t="s">
        <v>55</v>
      </c>
    </row>
    <row r="10" spans="1:6" x14ac:dyDescent="0.2">
      <c r="A10" t="s">
        <v>60</v>
      </c>
      <c r="B10" t="s">
        <v>59</v>
      </c>
      <c r="E10" s="66">
        <v>30</v>
      </c>
      <c r="F10" t="s">
        <v>60</v>
      </c>
    </row>
    <row r="11" spans="1:6" x14ac:dyDescent="0.2">
      <c r="A11" t="s">
        <v>56</v>
      </c>
      <c r="B11" t="s">
        <v>62</v>
      </c>
      <c r="E11" s="66">
        <v>10</v>
      </c>
      <c r="F11" t="s">
        <v>48</v>
      </c>
    </row>
    <row r="12" spans="1:6" x14ac:dyDescent="0.2">
      <c r="A12" t="s">
        <v>52</v>
      </c>
      <c r="B12" t="s">
        <v>62</v>
      </c>
      <c r="E12" s="66">
        <v>55</v>
      </c>
      <c r="F12" t="s">
        <v>57</v>
      </c>
    </row>
    <row r="13" spans="1:6" x14ac:dyDescent="0.2">
      <c r="A13" t="s">
        <v>51</v>
      </c>
      <c r="B13" t="s">
        <v>59</v>
      </c>
      <c r="E13" s="66">
        <v>25</v>
      </c>
      <c r="F13" t="s">
        <v>54</v>
      </c>
    </row>
    <row r="14" spans="1:6" x14ac:dyDescent="0.2">
      <c r="A14" t="s">
        <v>22</v>
      </c>
      <c r="B14" t="s">
        <v>63</v>
      </c>
      <c r="E14" s="66">
        <v>45</v>
      </c>
      <c r="F14" t="s">
        <v>58</v>
      </c>
    </row>
    <row r="15" spans="1:6" x14ac:dyDescent="0.2">
      <c r="A15" t="s">
        <v>18</v>
      </c>
      <c r="B15" t="s">
        <v>63</v>
      </c>
      <c r="E15" s="66">
        <v>500</v>
      </c>
      <c r="F15" t="s">
        <v>56</v>
      </c>
    </row>
    <row r="16" spans="1:6" x14ac:dyDescent="0.2">
      <c r="A16" t="s">
        <v>53</v>
      </c>
      <c r="B16" t="s">
        <v>63</v>
      </c>
      <c r="E16" s="66">
        <v>750</v>
      </c>
      <c r="F16" t="s">
        <v>52</v>
      </c>
    </row>
    <row r="17" spans="1:6" x14ac:dyDescent="0.2">
      <c r="A17" t="s">
        <v>57</v>
      </c>
      <c r="B17" t="s">
        <v>63</v>
      </c>
      <c r="E17" s="66">
        <v>60</v>
      </c>
      <c r="F17" t="s">
        <v>22</v>
      </c>
    </row>
    <row r="18" spans="1:6" x14ac:dyDescent="0.2">
      <c r="E18" s="66">
        <v>7</v>
      </c>
      <c r="F18" t="s">
        <v>49</v>
      </c>
    </row>
    <row r="19" spans="1:6" x14ac:dyDescent="0.2">
      <c r="E19" s="66">
        <v>5</v>
      </c>
      <c r="F19" t="s">
        <v>47</v>
      </c>
    </row>
    <row r="20" spans="1:6" x14ac:dyDescent="0.2">
      <c r="E20" s="66">
        <v>30</v>
      </c>
      <c r="F20" t="s">
        <v>53</v>
      </c>
    </row>
    <row r="21" spans="1:6" x14ac:dyDescent="0.2">
      <c r="E21" s="66">
        <v>100</v>
      </c>
      <c r="F21" t="s">
        <v>57</v>
      </c>
    </row>
    <row r="22" spans="1:6" x14ac:dyDescent="0.2">
      <c r="E22" s="66">
        <v>15</v>
      </c>
      <c r="F22" t="s">
        <v>60</v>
      </c>
    </row>
    <row r="23" spans="1:6" x14ac:dyDescent="0.2">
      <c r="E23" s="66">
        <v>30</v>
      </c>
      <c r="F23" t="s">
        <v>22</v>
      </c>
    </row>
    <row r="24" spans="1:6" x14ac:dyDescent="0.2">
      <c r="E24" s="66">
        <v>15</v>
      </c>
      <c r="F24" t="s">
        <v>48</v>
      </c>
    </row>
    <row r="25" spans="1:6" x14ac:dyDescent="0.2">
      <c r="E25" s="66">
        <v>20</v>
      </c>
      <c r="F25" t="s">
        <v>54</v>
      </c>
    </row>
    <row r="26" spans="1:6" x14ac:dyDescent="0.2">
      <c r="E26" s="66">
        <v>5</v>
      </c>
      <c r="F26" t="s">
        <v>47</v>
      </c>
    </row>
    <row r="27" spans="1:6" x14ac:dyDescent="0.2">
      <c r="E27" s="66">
        <v>20</v>
      </c>
      <c r="F27" t="s">
        <v>55</v>
      </c>
    </row>
    <row r="28" spans="1:6" x14ac:dyDescent="0.2">
      <c r="E28" s="66">
        <v>100</v>
      </c>
      <c r="F28" t="s">
        <v>51</v>
      </c>
    </row>
    <row r="29" spans="1:6" x14ac:dyDescent="0.2">
      <c r="E29" s="66">
        <v>20</v>
      </c>
      <c r="F29" t="s">
        <v>49</v>
      </c>
    </row>
    <row r="30" spans="1:6" x14ac:dyDescent="0.2">
      <c r="E30" s="66">
        <v>10</v>
      </c>
      <c r="F30" t="s">
        <v>50</v>
      </c>
    </row>
    <row r="31" spans="1:6" x14ac:dyDescent="0.2">
      <c r="E31" s="66">
        <v>55</v>
      </c>
      <c r="F31" t="s">
        <v>57</v>
      </c>
    </row>
    <row r="32" spans="1:6" x14ac:dyDescent="0.2">
      <c r="E32" s="66">
        <v>20</v>
      </c>
      <c r="F32" t="s">
        <v>53</v>
      </c>
    </row>
    <row r="33" spans="5:6" x14ac:dyDescent="0.2">
      <c r="E33" s="66">
        <v>80</v>
      </c>
      <c r="F33" t="s">
        <v>60</v>
      </c>
    </row>
    <row r="34" spans="5:6" x14ac:dyDescent="0.2">
      <c r="E34" s="66">
        <v>25</v>
      </c>
      <c r="F34" t="s">
        <v>48</v>
      </c>
    </row>
    <row r="35" spans="5:6" x14ac:dyDescent="0.2">
      <c r="E35" s="66">
        <v>80</v>
      </c>
      <c r="F35" t="s">
        <v>112</v>
      </c>
    </row>
    <row r="36" spans="5:6" x14ac:dyDescent="0.2">
      <c r="E36" s="66">
        <v>5</v>
      </c>
      <c r="F36" t="s">
        <v>49</v>
      </c>
    </row>
    <row r="37" spans="5:6" x14ac:dyDescent="0.2">
      <c r="E37" s="66">
        <v>12</v>
      </c>
      <c r="F37" t="s">
        <v>47</v>
      </c>
    </row>
    <row r="38" spans="5:6" x14ac:dyDescent="0.2">
      <c r="E38" s="66">
        <v>50</v>
      </c>
      <c r="F38" t="s">
        <v>53</v>
      </c>
    </row>
    <row r="39" spans="5:6" x14ac:dyDescent="0.2">
      <c r="E39" s="66">
        <v>15</v>
      </c>
      <c r="F39" t="s">
        <v>48</v>
      </c>
    </row>
    <row r="40" spans="5:6" x14ac:dyDescent="0.2">
      <c r="E40" s="66">
        <v>20</v>
      </c>
      <c r="F40" t="s">
        <v>112</v>
      </c>
    </row>
    <row r="41" spans="5:6" x14ac:dyDescent="0.2">
      <c r="E41" s="66">
        <v>15</v>
      </c>
      <c r="F41" t="s">
        <v>48</v>
      </c>
    </row>
    <row r="42" spans="5:6" x14ac:dyDescent="0.2">
      <c r="E42" s="66">
        <v>20</v>
      </c>
      <c r="F42" t="s">
        <v>53</v>
      </c>
    </row>
    <row r="43" spans="5:6" x14ac:dyDescent="0.2">
      <c r="E43" s="66">
        <v>100</v>
      </c>
      <c r="F43" t="s">
        <v>56</v>
      </c>
    </row>
    <row r="44" spans="5:6" x14ac:dyDescent="0.2">
      <c r="E44" s="66">
        <v>10</v>
      </c>
      <c r="F44" t="s">
        <v>60</v>
      </c>
    </row>
    <row r="45" spans="5:6" x14ac:dyDescent="0.2">
      <c r="E45" s="66">
        <v>10</v>
      </c>
      <c r="F45" t="s">
        <v>50</v>
      </c>
    </row>
    <row r="48" spans="5:6" x14ac:dyDescent="0.2">
      <c r="E48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Review Last Time</vt:lpstr>
      <vt:lpstr>Bike Shop</vt:lpstr>
      <vt:lpstr>Personal</vt:lpstr>
      <vt:lpstr>Spending</vt:lpstr>
      <vt:lpstr>'Bike Shop'!Print_Area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Budget Template</dc:title>
  <dc:creator>Vertex42.com</dc:creator>
  <dc:description>(c) 2009-2014 Vertex42 LLC. All Rights Reserved.</dc:description>
  <cp:lastModifiedBy>Patrick Cool</cp:lastModifiedBy>
  <cp:lastPrinted>2014-04-14T21:35:36Z</cp:lastPrinted>
  <dcterms:created xsi:type="dcterms:W3CDTF">2014-04-14T21:30:32Z</dcterms:created>
  <dcterms:modified xsi:type="dcterms:W3CDTF">2014-08-20T02:56:57Z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</vt:lpwstr>
  </property>
  <property fmtid="{D5CDD505-2E9C-101B-9397-08002B2CF9AE}" pid="3" name="Version">
    <vt:lpwstr>1.2.0</vt:lpwstr>
  </property>
</Properties>
</file>